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65" yWindow="660" windowWidth="13275" windowHeight="12450"/>
  </bookViews>
  <sheets>
    <sheet name="経験式法" sheetId="5" r:id="rId1"/>
  </sheets>
  <definedNames>
    <definedName name="_xlnm.Print_Area" localSheetId="0">経験式法!$A$1:$T$45</definedName>
  </definedNames>
  <calcPr calcId="125725"/>
</workbook>
</file>

<file path=xl/calcChain.xml><?xml version="1.0" encoding="utf-8"?>
<calcChain xmlns="http://schemas.openxmlformats.org/spreadsheetml/2006/main">
  <c r="H14" i="5"/>
  <c r="H15"/>
  <c r="H16"/>
  <c r="H13"/>
  <c r="N16"/>
  <c r="R16" s="1"/>
  <c r="N15"/>
  <c r="R15" s="1"/>
  <c r="N14"/>
  <c r="R14" s="1"/>
  <c r="N13"/>
  <c r="R13" s="1"/>
  <c r="N12"/>
  <c r="R12" s="1"/>
  <c r="B12"/>
  <c r="B5"/>
  <c r="K8"/>
  <c r="L12" s="1"/>
  <c r="S8"/>
  <c r="F9"/>
  <c r="P12" l="1"/>
  <c r="L13"/>
  <c r="P13" s="1"/>
  <c r="L14"/>
  <c r="P14" s="1"/>
  <c r="L15"/>
  <c r="P15" s="1"/>
  <c r="L16"/>
  <c r="P16" s="1"/>
  <c r="F21" l="1"/>
  <c r="F5" s="1"/>
  <c r="O22"/>
  <c r="K21"/>
  <c r="R21" s="1"/>
  <c r="N5" s="1"/>
</calcChain>
</file>

<file path=xl/comments1.xml><?xml version="1.0" encoding="utf-8"?>
<comments xmlns="http://schemas.openxmlformats.org/spreadsheetml/2006/main">
  <authors>
    <author>pansa</author>
  </authors>
  <commentList>
    <comment ref="I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</commentList>
</comments>
</file>

<file path=xl/sharedStrings.xml><?xml version="1.0" encoding="utf-8"?>
<sst xmlns="http://schemas.openxmlformats.org/spreadsheetml/2006/main" count="47" uniqueCount="43">
  <si>
    <t>調査件名</t>
    <rPh sb="0" eb="2">
      <t>チョウサ</t>
    </rPh>
    <rPh sb="2" eb="4">
      <t>ケンメイ</t>
    </rPh>
    <phoneticPr fontId="2"/>
  </si>
  <si>
    <t>試験年月日</t>
    <rPh sb="0" eb="2">
      <t>シケン</t>
    </rPh>
    <rPh sb="2" eb="5">
      <t>ネンガッピ</t>
    </rPh>
    <phoneticPr fontId="2"/>
  </si>
  <si>
    <t>試験者（所属）</t>
    <rPh sb="0" eb="2">
      <t>シケン</t>
    </rPh>
    <rPh sb="2" eb="3">
      <t>シャ</t>
    </rPh>
    <rPh sb="4" eb="6">
      <t>ショゾク</t>
    </rPh>
    <phoneticPr fontId="2"/>
  </si>
  <si>
    <t>天候</t>
    <rPh sb="0" eb="2">
      <t>テンコウ</t>
    </rPh>
    <phoneticPr fontId="2"/>
  </si>
  <si>
    <t>ベーンコーンと羽根高H(m)</t>
    <rPh sb="7" eb="9">
      <t>ハネ</t>
    </rPh>
    <rPh sb="9" eb="10">
      <t>タカ</t>
    </rPh>
    <phoneticPr fontId="2"/>
  </si>
  <si>
    <t>回転速度゜/分</t>
    <rPh sb="0" eb="2">
      <t>カイテン</t>
    </rPh>
    <rPh sb="2" eb="4">
      <t>ソクド</t>
    </rPh>
    <rPh sb="6" eb="7">
      <t>フン</t>
    </rPh>
    <phoneticPr fontId="2"/>
  </si>
  <si>
    <t>（本）</t>
    <rPh sb="1" eb="2">
      <t>ホン</t>
    </rPh>
    <phoneticPr fontId="2"/>
  </si>
  <si>
    <t>重力加速度</t>
    <rPh sb="0" eb="2">
      <t>ジュウリョク</t>
    </rPh>
    <rPh sb="2" eb="5">
      <t>カソクド</t>
    </rPh>
    <phoneticPr fontId="2"/>
  </si>
  <si>
    <t>経験式による粘着力ｃｄｋ’=</t>
    <rPh sb="0" eb="2">
      <t>ケイケン</t>
    </rPh>
    <rPh sb="2" eb="3">
      <t>シキ</t>
    </rPh>
    <rPh sb="6" eb="9">
      <t>ネンチャクリョク</t>
    </rPh>
    <phoneticPr fontId="2"/>
  </si>
  <si>
    <t>経験式による内部摩擦角φdk'=</t>
    <rPh sb="0" eb="2">
      <t>ケイケン</t>
    </rPh>
    <rPh sb="2" eb="3">
      <t>シキ</t>
    </rPh>
    <rPh sb="6" eb="11">
      <t>ナイブマサツカク</t>
    </rPh>
    <phoneticPr fontId="2"/>
  </si>
  <si>
    <t>※近似曲線の追加により、「線形近似」を選択し、数式を表示させる</t>
    <rPh sb="1" eb="3">
      <t>キンジ</t>
    </rPh>
    <rPh sb="3" eb="5">
      <t>キョクセン</t>
    </rPh>
    <rPh sb="6" eb="8">
      <t>ツイカ</t>
    </rPh>
    <rPh sb="13" eb="15">
      <t>センケイ</t>
    </rPh>
    <rPh sb="15" eb="17">
      <t>キンジ</t>
    </rPh>
    <rPh sb="19" eb="21">
      <t>センタク</t>
    </rPh>
    <rPh sb="23" eb="25">
      <t>スウシキ</t>
    </rPh>
    <rPh sb="26" eb="28">
      <t>ヒョウジ</t>
    </rPh>
    <phoneticPr fontId="2"/>
  </si>
  <si>
    <t>傾き（tanφdk'）=</t>
    <rPh sb="0" eb="1">
      <t>カタム</t>
    </rPh>
    <phoneticPr fontId="2"/>
  </si>
  <si>
    <t>（Y切片）</t>
    <rPh sb="2" eb="4">
      <t>セッペン</t>
    </rPh>
    <phoneticPr fontId="2"/>
  </si>
  <si>
    <t>　　（直線の傾き）</t>
    <rPh sb="3" eb="5">
      <t>チョクセン</t>
    </rPh>
    <rPh sb="6" eb="7">
      <t>カタム</t>
    </rPh>
    <phoneticPr fontId="2"/>
  </si>
  <si>
    <r>
      <t>経験式法　σ＝2.4×10</t>
    </r>
    <r>
      <rPr>
        <b/>
        <vertAlign val="superscript"/>
        <sz val="9"/>
        <rFont val="ＭＳ Ｐゴシック"/>
        <family val="3"/>
        <charset val="128"/>
      </rPr>
      <t>2</t>
    </r>
    <r>
      <rPr>
        <b/>
        <sz val="9"/>
        <rFont val="ＭＳ Ｐゴシック"/>
        <family val="3"/>
        <charset val="128"/>
      </rPr>
      <t>Wｖｃ（N/㎡）、τ＝1.5×10</t>
    </r>
    <r>
      <rPr>
        <b/>
        <vertAlign val="superscript"/>
        <sz val="9"/>
        <rFont val="ＭＳ Ｐゴシック"/>
        <family val="3"/>
        <charset val="128"/>
      </rPr>
      <t>4</t>
    </r>
    <r>
      <rPr>
        <b/>
        <sz val="9"/>
        <rFont val="ＭＳ Ｐゴシック"/>
        <family val="3"/>
        <charset val="128"/>
      </rPr>
      <t>Tvc（N/㎡）　</t>
    </r>
    <rPh sb="0" eb="2">
      <t>ケイケン</t>
    </rPh>
    <rPh sb="2" eb="3">
      <t>シキ</t>
    </rPh>
    <rPh sb="3" eb="4">
      <t>ホウ</t>
    </rPh>
    <phoneticPr fontId="2"/>
  </si>
  <si>
    <t>（ｋN/㎡）</t>
    <phoneticPr fontId="2"/>
  </si>
  <si>
    <t>（N・ｍ）</t>
    <phoneticPr fontId="2"/>
  </si>
  <si>
    <t>（N)</t>
    <phoneticPr fontId="2"/>
  </si>
  <si>
    <t>（N）</t>
    <phoneticPr fontId="2"/>
  </si>
  <si>
    <t>（ｍ）</t>
    <phoneticPr fontId="2"/>
  </si>
  <si>
    <t>τ</t>
    <phoneticPr fontId="2"/>
  </si>
  <si>
    <t>σ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</si>
  <si>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</si>
  <si>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</si>
  <si>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</si>
  <si>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</si>
  <si>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t>ｎ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</si>
  <si>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0</t>
    </r>
    <phoneticPr fontId="2"/>
  </si>
  <si>
    <t>測定深度</t>
    <rPh sb="0" eb="2">
      <t>ソクテイ</t>
    </rPh>
    <rPh sb="2" eb="3">
      <t>フカ</t>
    </rPh>
    <rPh sb="3" eb="4">
      <t>ド</t>
    </rPh>
    <phoneticPr fontId="2"/>
  </si>
  <si>
    <t>くもり</t>
    <phoneticPr fontId="2"/>
  </si>
  <si>
    <t>深度</t>
    <rPh sb="0" eb="2">
      <t>シンド</t>
    </rPh>
    <phoneticPr fontId="2"/>
  </si>
  <si>
    <t>No.1</t>
    <phoneticPr fontId="2"/>
  </si>
  <si>
    <t>測点番号</t>
    <rPh sb="0" eb="1">
      <t>ハカル</t>
    </rPh>
    <rPh sb="1" eb="2">
      <t>テン</t>
    </rPh>
    <rPh sb="2" eb="4">
      <t>バンゴウ</t>
    </rPh>
    <phoneticPr fontId="2"/>
  </si>
  <si>
    <t>時刻</t>
    <rPh sb="0" eb="2">
      <t>ジコク</t>
    </rPh>
    <phoneticPr fontId="2"/>
  </si>
  <si>
    <t>地下水位（GL-m)</t>
    <rPh sb="0" eb="2">
      <t>チカ</t>
    </rPh>
    <rPh sb="2" eb="4">
      <t>スイイ</t>
    </rPh>
    <phoneticPr fontId="2"/>
  </si>
  <si>
    <t>R^2=</t>
    <phoneticPr fontId="2"/>
  </si>
  <si>
    <t>テスト地区</t>
    <rPh sb="3" eb="5">
      <t>チク</t>
    </rPh>
    <phoneticPr fontId="2"/>
  </si>
  <si>
    <t>トルク計＋ロッド＋羽根つきコーン</t>
    <rPh sb="3" eb="4">
      <t>ケイ</t>
    </rPh>
    <rPh sb="9" eb="11">
      <t>ハネ</t>
    </rPh>
    <phoneticPr fontId="2"/>
  </si>
  <si>
    <t>その他</t>
    <rPh sb="2" eb="3">
      <t>タ</t>
    </rPh>
    <phoneticPr fontId="2"/>
  </si>
  <si>
    <r>
      <t>簡易式土検棒　ベーンコーンせん断試験（経験式法</t>
    </r>
    <r>
      <rPr>
        <sz val="9"/>
        <rFont val="ＭＳ Ｐゴシック"/>
        <family val="3"/>
        <charset val="128"/>
      </rPr>
      <t>Ver.4</t>
    </r>
    <r>
      <rPr>
        <sz val="14"/>
        <rFont val="ＭＳ Ｐゴシック"/>
        <family val="3"/>
        <charset val="128"/>
      </rPr>
      <t>）</t>
    </r>
    <rPh sb="0" eb="2">
      <t>カンイ</t>
    </rPh>
    <rPh sb="2" eb="3">
      <t>シキ</t>
    </rPh>
    <rPh sb="3" eb="6">
      <t>ドケンボウ</t>
    </rPh>
    <rPh sb="15" eb="16">
      <t>ダン</t>
    </rPh>
    <rPh sb="16" eb="18">
      <t>シケン</t>
    </rPh>
    <rPh sb="19" eb="21">
      <t>ケイケン</t>
    </rPh>
    <rPh sb="21" eb="22">
      <t>シキ</t>
    </rPh>
    <rPh sb="22" eb="23">
      <t>ホウ</t>
    </rPh>
    <phoneticPr fontId="2"/>
  </si>
  <si>
    <t>太田</t>
    <rPh sb="0" eb="2">
      <t>オオタ</t>
    </rPh>
    <phoneticPr fontId="2"/>
  </si>
  <si>
    <r>
      <t>※To：先端コーンでWc=0（荷重なし）の場合の最大回転トルク（ロッドと孔壁の摩擦）（N・m）、ｎ：全ﾛｯﾄﾞ数から最初のロッド（450mm）を除いた本数、W</t>
    </r>
    <r>
      <rPr>
        <vertAlign val="subscript"/>
        <sz val="9"/>
        <color theme="0"/>
        <rFont val="ＭＳ Ｐゴシック"/>
        <family val="3"/>
        <charset val="128"/>
      </rPr>
      <t>N</t>
    </r>
    <r>
      <rPr>
        <sz val="9"/>
        <color theme="0"/>
        <rFont val="ＭＳ Ｐゴシック"/>
        <family val="3"/>
        <charset val="128"/>
      </rPr>
      <t>：荷重計の読み（N)、T</t>
    </r>
    <r>
      <rPr>
        <vertAlign val="subscript"/>
        <sz val="9"/>
        <color theme="0"/>
        <rFont val="ＭＳ Ｐゴシック"/>
        <family val="3"/>
        <charset val="128"/>
      </rPr>
      <t>N</t>
    </r>
    <r>
      <rPr>
        <sz val="9"/>
        <color theme="0"/>
        <rFont val="ＭＳ Ｐゴシック"/>
        <family val="3"/>
        <charset val="128"/>
      </rPr>
      <t>：ベーンコーンでWNの荷重の場合の最大回転トルク（N・m）、Wvc=W</t>
    </r>
    <r>
      <rPr>
        <vertAlign val="subscript"/>
        <sz val="9"/>
        <color theme="0"/>
        <rFont val="ＭＳ Ｐゴシック"/>
        <family val="3"/>
        <charset val="128"/>
      </rPr>
      <t>N</t>
    </r>
    <r>
      <rPr>
        <sz val="9"/>
        <color theme="0"/>
        <rFont val="ＭＳ Ｐゴシック"/>
        <family val="3"/>
        <charset val="128"/>
      </rPr>
      <t>+（ｍ</t>
    </r>
    <r>
      <rPr>
        <vertAlign val="subscript"/>
        <sz val="9"/>
        <color theme="0"/>
        <rFont val="ＭＳ Ｐゴシック"/>
        <family val="3"/>
        <charset val="128"/>
      </rPr>
      <t>0</t>
    </r>
    <r>
      <rPr>
        <sz val="9"/>
        <color theme="0"/>
        <rFont val="ＭＳ Ｐゴシック"/>
        <family val="3"/>
        <charset val="128"/>
      </rPr>
      <t>+nm</t>
    </r>
    <r>
      <rPr>
        <vertAlign val="subscript"/>
        <sz val="9"/>
        <color theme="0"/>
        <rFont val="ＭＳ Ｐゴシック"/>
        <family val="3"/>
        <charset val="128"/>
      </rPr>
      <t>1</t>
    </r>
    <r>
      <rPr>
        <sz val="9"/>
        <color theme="0"/>
        <rFont val="ＭＳ Ｐゴシック"/>
        <family val="3"/>
        <charset val="128"/>
      </rPr>
      <t>）g、Tvc=T</t>
    </r>
    <r>
      <rPr>
        <vertAlign val="subscript"/>
        <sz val="9"/>
        <color theme="0"/>
        <rFont val="ＭＳ Ｐゴシック"/>
        <family val="3"/>
        <charset val="128"/>
      </rPr>
      <t>N</t>
    </r>
    <r>
      <rPr>
        <sz val="9"/>
        <color theme="0"/>
        <rFont val="ＭＳ Ｐゴシック"/>
        <family val="3"/>
        <charset val="128"/>
      </rPr>
      <t>-To、g：標準重力加速度　9.81m/s</t>
    </r>
    <r>
      <rPr>
        <vertAlign val="superscript"/>
        <sz val="9"/>
        <color theme="0"/>
        <rFont val="ＭＳ Ｐゴシック"/>
        <family val="3"/>
        <charset val="128"/>
      </rPr>
      <t>2</t>
    </r>
    <r>
      <rPr>
        <sz val="9"/>
        <color theme="0"/>
        <rFont val="ＭＳ Ｐゴシック"/>
        <family val="3"/>
        <charset val="128"/>
      </rPr>
      <t>　（土木研究所資料第４１７６号　土層強度検査棒による斜面の土層調査マニュアル（案）より）</t>
    </r>
    <rPh sb="4" eb="6">
      <t>センタン</t>
    </rPh>
    <rPh sb="15" eb="17">
      <t>カジュウ</t>
    </rPh>
    <rPh sb="21" eb="23">
      <t>バアイ</t>
    </rPh>
    <rPh sb="24" eb="26">
      <t>サイダイ</t>
    </rPh>
    <rPh sb="26" eb="28">
      <t>カイテン</t>
    </rPh>
    <rPh sb="50" eb="51">
      <t>ゼン</t>
    </rPh>
    <rPh sb="55" eb="56">
      <t>スウ</t>
    </rPh>
    <rPh sb="58" eb="60">
      <t>サイショ</t>
    </rPh>
    <rPh sb="72" eb="73">
      <t>ノゾ</t>
    </rPh>
    <rPh sb="75" eb="77">
      <t>ホンスウ</t>
    </rPh>
    <rPh sb="81" eb="83">
      <t>カジュウ</t>
    </rPh>
    <rPh sb="83" eb="84">
      <t>ケイ</t>
    </rPh>
    <rPh sb="85" eb="86">
      <t>ヨ</t>
    </rPh>
    <rPh sb="104" eb="106">
      <t>カジュウ</t>
    </rPh>
    <rPh sb="107" eb="109">
      <t>バアイ</t>
    </rPh>
    <rPh sb="110" eb="112">
      <t>サイダイ</t>
    </rPh>
    <rPh sb="112" eb="114">
      <t>カイテン</t>
    </rPh>
    <rPh sb="152" eb="154">
      <t>ヒョウジュン</t>
    </rPh>
    <rPh sb="154" eb="156">
      <t>ジュウリョク</t>
    </rPh>
    <rPh sb="156" eb="159">
      <t>カソクド</t>
    </rPh>
    <phoneticPr fontId="2"/>
  </si>
  <si>
    <t xml:space="preserve">地盤の含水状態（測定前数日間の天候などを記述）
　掘削した土が盛られていた箇所に、オーガーで穴をあけて、そこで計測。「緩詰めの砂質土」相当と考えられる。
　使用した圧縮コイルバネ　昌和発条製作所/AP240-080-2.0×2個　外径(Φmm):24 自由高(mm):80 線径(Φmm):2.0　最大荷重(N):68.64（実際には80N程度まで可能）、トルク・ドライバー　東日製作所/FTD200CN2-S　0.3-2N・m　1目盛　5ｃN・m
</t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rPh sb="25" eb="27">
      <t>クッサク</t>
    </rPh>
    <rPh sb="29" eb="30">
      <t>ツチ</t>
    </rPh>
    <rPh sb="31" eb="32">
      <t>モ</t>
    </rPh>
    <rPh sb="37" eb="39">
      <t>カショ</t>
    </rPh>
    <rPh sb="46" eb="47">
      <t>アナ</t>
    </rPh>
    <rPh sb="55" eb="57">
      <t>ケイソク</t>
    </rPh>
    <rPh sb="59" eb="60">
      <t>ユル</t>
    </rPh>
    <rPh sb="60" eb="61">
      <t>ヅ</t>
    </rPh>
    <rPh sb="63" eb="66">
      <t>サシツド</t>
    </rPh>
    <rPh sb="67" eb="69">
      <t>ソウトウ</t>
    </rPh>
    <rPh sb="70" eb="71">
      <t>カンガ</t>
    </rPh>
    <rPh sb="78" eb="80">
      <t>シヨウ</t>
    </rPh>
    <rPh sb="82" eb="84">
      <t>アッシュク</t>
    </rPh>
    <rPh sb="113" eb="114">
      <t>コ</t>
    </rPh>
    <rPh sb="163" eb="165">
      <t>ジッサイ</t>
    </rPh>
    <rPh sb="170" eb="172">
      <t>テイド</t>
    </rPh>
    <rPh sb="174" eb="176">
      <t>カノウ</t>
    </rPh>
    <rPh sb="188" eb="190">
      <t>トウニチ</t>
    </rPh>
    <rPh sb="190" eb="193">
      <t>セイサクショ</t>
    </rPh>
    <rPh sb="216" eb="218">
      <t>メモリ</t>
    </rPh>
    <phoneticPr fontId="2"/>
  </si>
</sst>
</file>

<file path=xl/styles.xml><?xml version="1.0" encoding="utf-8"?>
<styleSheet xmlns="http://schemas.openxmlformats.org/spreadsheetml/2006/main">
  <numFmts count="16">
    <numFmt numFmtId="176" formatCode="0.0_ "/>
    <numFmt numFmtId="177" formatCode="0.00_ "/>
    <numFmt numFmtId="178" formatCode="0.0000_ "/>
    <numFmt numFmtId="180" formatCode="0.000&quot;N&quot;"/>
    <numFmt numFmtId="182" formatCode="0.0&quot;゜&quot;"/>
    <numFmt numFmtId="183" formatCode="0.0&quot;kN/㎡&quot;"/>
    <numFmt numFmtId="186" formatCode="0.00_ &quot;m&quot;"/>
    <numFmt numFmtId="187" formatCode="#,##0.00000000000000_ ;[Red]\-#,##0.00000000000000\ "/>
    <numFmt numFmtId="188" formatCode="0.00_);[Red]\(0.00\)"/>
    <numFmt numFmtId="189" formatCode="0.000&quot;ｋｇ&quot;"/>
    <numFmt numFmtId="190" formatCode="0.000_ "/>
    <numFmt numFmtId="191" formatCode="0_ "/>
    <numFmt numFmtId="192" formatCode="0.00&quot;(m/s2)&quot;"/>
    <numFmt numFmtId="193" formatCode="yyyy&quot;年&quot;m&quot;月&quot;d&quot;日&quot;;@"/>
    <numFmt numFmtId="194" formatCode="h:mm;@"/>
    <numFmt numFmtId="195" formatCode="0.00&quot;m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vertAlign val="subscript"/>
      <sz val="9"/>
      <color theme="0"/>
      <name val="ＭＳ Ｐゴシック"/>
      <family val="3"/>
      <charset val="128"/>
    </font>
    <font>
      <vertAlign val="superscript"/>
      <sz val="9"/>
      <color theme="0"/>
      <name val="ＭＳ Ｐゴシック"/>
      <family val="3"/>
      <charset val="128"/>
    </font>
    <font>
      <b/>
      <sz val="9"/>
      <color theme="0" tint="-4.9989318521683403E-2"/>
      <name val="ＭＳ Ｐゴシック"/>
      <family val="3"/>
      <charset val="128"/>
    </font>
    <font>
      <sz val="9"/>
      <color theme="0" tint="-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left" vertical="center"/>
    </xf>
    <xf numFmtId="186" fontId="8" fillId="3" borderId="4" xfId="0" applyNumberFormat="1" applyFont="1" applyFill="1" applyBorder="1" applyAlignment="1">
      <alignment horizontal="center" vertical="center"/>
    </xf>
    <xf numFmtId="186" fontId="8" fillId="3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93" fontId="8" fillId="3" borderId="6" xfId="0" applyNumberFormat="1" applyFont="1" applyFill="1" applyBorder="1" applyAlignment="1">
      <alignment horizontal="center" vertical="center"/>
    </xf>
    <xf numFmtId="193" fontId="8" fillId="3" borderId="4" xfId="0" applyNumberFormat="1" applyFont="1" applyFill="1" applyBorder="1" applyAlignment="1">
      <alignment horizontal="center" vertical="center"/>
    </xf>
    <xf numFmtId="193" fontId="8" fillId="3" borderId="5" xfId="0" applyNumberFormat="1" applyFont="1" applyFill="1" applyBorder="1" applyAlignment="1">
      <alignment horizontal="center" vertical="center"/>
    </xf>
    <xf numFmtId="194" fontId="8" fillId="3" borderId="6" xfId="0" applyNumberFormat="1" applyFont="1" applyFill="1" applyBorder="1" applyAlignment="1">
      <alignment horizontal="center" vertical="center"/>
    </xf>
    <xf numFmtId="194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183" fontId="10" fillId="4" borderId="4" xfId="0" applyNumberFormat="1" applyFont="1" applyFill="1" applyBorder="1" applyAlignment="1">
      <alignment horizontal="left" vertical="center"/>
    </xf>
    <xf numFmtId="183" fontId="10" fillId="4" borderId="5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82" fontId="10" fillId="4" borderId="4" xfId="0" applyNumberFormat="1" applyFont="1" applyFill="1" applyBorder="1" applyAlignment="1">
      <alignment horizontal="left" vertical="center"/>
    </xf>
    <xf numFmtId="182" fontId="10" fillId="4" borderId="5" xfId="0" applyNumberFormat="1" applyFont="1" applyFill="1" applyBorder="1" applyAlignment="1">
      <alignment horizontal="left" vertical="center"/>
    </xf>
    <xf numFmtId="192" fontId="5" fillId="4" borderId="5" xfId="0" applyNumberFormat="1" applyFont="1" applyFill="1" applyBorder="1" applyAlignment="1">
      <alignment horizontal="center" vertical="center"/>
    </xf>
    <xf numFmtId="192" fontId="5" fillId="4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189" fontId="5" fillId="2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90" fontId="8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91" fontId="5" fillId="2" borderId="6" xfId="0" applyNumberFormat="1" applyFont="1" applyFill="1" applyBorder="1" applyAlignment="1">
      <alignment horizontal="center" vertical="center"/>
    </xf>
    <xf numFmtId="191" fontId="5" fillId="2" borderId="4" xfId="0" applyNumberFormat="1" applyFont="1" applyFill="1" applyBorder="1" applyAlignment="1">
      <alignment horizontal="center" vertical="center"/>
    </xf>
    <xf numFmtId="191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8" fontId="5" fillId="0" borderId="6" xfId="1" applyNumberFormat="1" applyFont="1" applyBorder="1" applyAlignment="1">
      <alignment horizontal="center" vertical="center"/>
    </xf>
    <xf numFmtId="188" fontId="5" fillId="0" borderId="5" xfId="1" applyNumberFormat="1" applyFont="1" applyBorder="1" applyAlignment="1">
      <alignment horizontal="center" vertical="center"/>
    </xf>
    <xf numFmtId="191" fontId="8" fillId="3" borderId="6" xfId="0" applyNumberFormat="1" applyFont="1" applyFill="1" applyBorder="1" applyAlignment="1">
      <alignment horizontal="center" vertical="center"/>
    </xf>
    <xf numFmtId="191" fontId="8" fillId="3" borderId="5" xfId="0" applyNumberFormat="1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188" fontId="8" fillId="0" borderId="6" xfId="0" applyNumberFormat="1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188" fontId="8" fillId="0" borderId="22" xfId="0" applyNumberFormat="1" applyFont="1" applyBorder="1" applyAlignment="1">
      <alignment horizontal="center" vertical="center"/>
    </xf>
    <xf numFmtId="188" fontId="5" fillId="0" borderId="22" xfId="0" applyNumberFormat="1" applyFont="1" applyBorder="1" applyAlignment="1">
      <alignment horizontal="center" vertical="center"/>
    </xf>
    <xf numFmtId="188" fontId="5" fillId="0" borderId="22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183" fontId="5" fillId="0" borderId="25" xfId="0" applyNumberFormat="1" applyFont="1" applyFill="1" applyBorder="1" applyAlignment="1">
      <alignment horizontal="left" vertical="center"/>
    </xf>
    <xf numFmtId="183" fontId="5" fillId="0" borderId="26" xfId="0" applyNumberFormat="1" applyFont="1" applyFill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left" vertical="center"/>
    </xf>
    <xf numFmtId="178" fontId="5" fillId="0" borderId="26" xfId="0" applyNumberFormat="1" applyFont="1" applyFill="1" applyBorder="1" applyAlignment="1">
      <alignment horizontal="left" vertical="center"/>
    </xf>
    <xf numFmtId="182" fontId="5" fillId="0" borderId="25" xfId="0" applyNumberFormat="1" applyFont="1" applyBorder="1" applyAlignment="1">
      <alignment horizontal="left" vertical="center"/>
    </xf>
    <xf numFmtId="182" fontId="5" fillId="0" borderId="28" xfId="0" applyNumberFormat="1" applyFont="1" applyBorder="1" applyAlignment="1">
      <alignment horizontal="left" vertical="center"/>
    </xf>
    <xf numFmtId="195" fontId="5" fillId="3" borderId="13" xfId="0" applyNumberFormat="1" applyFont="1" applyFill="1" applyBorder="1" applyAlignment="1">
      <alignment horizontal="center" vertical="center"/>
    </xf>
    <xf numFmtId="195" fontId="5" fillId="3" borderId="14" xfId="0" applyNumberFormat="1" applyFont="1" applyFill="1" applyBorder="1" applyAlignment="1">
      <alignment horizontal="center" vertical="center"/>
    </xf>
    <xf numFmtId="195" fontId="5" fillId="3" borderId="15" xfId="0" applyNumberFormat="1" applyFont="1" applyFill="1" applyBorder="1" applyAlignment="1">
      <alignment horizontal="center" vertical="center"/>
    </xf>
    <xf numFmtId="195" fontId="5" fillId="3" borderId="16" xfId="0" applyNumberFormat="1" applyFont="1" applyFill="1" applyBorder="1" applyAlignment="1">
      <alignment horizontal="center" vertical="center"/>
    </xf>
    <xf numFmtId="195" fontId="5" fillId="3" borderId="17" xfId="0" applyNumberFormat="1" applyFont="1" applyFill="1" applyBorder="1" applyAlignment="1">
      <alignment horizontal="center" vertical="center"/>
    </xf>
    <xf numFmtId="195" fontId="5" fillId="3" borderId="18" xfId="0" applyNumberFormat="1" applyFont="1" applyFill="1" applyBorder="1" applyAlignment="1">
      <alignment horizontal="center" vertical="center"/>
    </xf>
    <xf numFmtId="177" fontId="8" fillId="3" borderId="19" xfId="0" applyNumberFormat="1" applyFont="1" applyFill="1" applyBorder="1" applyAlignment="1">
      <alignment horizontal="center" vertical="center"/>
    </xf>
    <xf numFmtId="177" fontId="8" fillId="3" borderId="14" xfId="0" applyNumberFormat="1" applyFont="1" applyFill="1" applyBorder="1" applyAlignment="1">
      <alignment horizontal="center" vertical="center"/>
    </xf>
    <xf numFmtId="177" fontId="8" fillId="3" borderId="20" xfId="0" applyNumberFormat="1" applyFont="1" applyFill="1" applyBorder="1" applyAlignment="1">
      <alignment horizontal="center" vertical="center"/>
    </xf>
    <xf numFmtId="177" fontId="8" fillId="3" borderId="16" xfId="0" applyNumberFormat="1" applyFont="1" applyFill="1" applyBorder="1" applyAlignment="1">
      <alignment horizontal="center" vertical="center"/>
    </xf>
    <xf numFmtId="177" fontId="8" fillId="3" borderId="21" xfId="0" applyNumberFormat="1" applyFont="1" applyFill="1" applyBorder="1" applyAlignment="1">
      <alignment horizontal="center" vertical="center"/>
    </xf>
    <xf numFmtId="177" fontId="8" fillId="3" borderId="18" xfId="0" applyNumberFormat="1" applyFont="1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176" fontId="8" fillId="3" borderId="29" xfId="0" applyNumberFormat="1" applyFont="1" applyFill="1" applyBorder="1" applyAlignment="1">
      <alignment horizontal="center" vertical="center"/>
    </xf>
    <xf numFmtId="176" fontId="8" fillId="3" borderId="30" xfId="0" applyNumberFormat="1" applyFont="1" applyFill="1" applyBorder="1" applyAlignment="1">
      <alignment horizontal="center" vertical="center"/>
    </xf>
    <xf numFmtId="177" fontId="8" fillId="3" borderId="29" xfId="0" applyNumberFormat="1" applyFont="1" applyFill="1" applyBorder="1" applyAlignment="1">
      <alignment horizontal="center" vertical="center"/>
    </xf>
    <xf numFmtId="177" fontId="8" fillId="3" borderId="3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21"/>
          <c:h val="0.705632473024205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経験式法!$P$12:$P$16</c:f>
              <c:numCache>
                <c:formatCode>0.00_);[Red]\(0.00\)</c:formatCode>
                <c:ptCount val="5"/>
                <c:pt idx="0">
                  <c:v>1.64808</c:v>
                </c:pt>
                <c:pt idx="1">
                  <c:v>6.3568800000000003</c:v>
                </c:pt>
                <c:pt idx="2">
                  <c:v>11.06568</c:v>
                </c:pt>
                <c:pt idx="3">
                  <c:v>15.774480000000001</c:v>
                </c:pt>
                <c:pt idx="4">
                  <c:v>20.483280000000004</c:v>
                </c:pt>
              </c:numCache>
            </c:numRef>
          </c:xVal>
          <c:yVal>
            <c:numRef>
              <c:f>経験式法!$Q$12:$Q$16</c:f>
              <c:numCache>
                <c:formatCode>0.00_);[Red]\(0.00\)</c:formatCode>
                <c:ptCount val="5"/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0584223847019121"/>
                  <c:y val="-1.6413619530435408E-2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trendline>
            <c:trendlineType val="linear"/>
            <c:backward val="5"/>
          </c:trendline>
          <c:xVal>
            <c:numRef>
              <c:f>経験式法!$P$12:$P$16</c:f>
              <c:numCache>
                <c:formatCode>0.00_);[Red]\(0.00\)</c:formatCode>
                <c:ptCount val="5"/>
                <c:pt idx="0">
                  <c:v>1.64808</c:v>
                </c:pt>
                <c:pt idx="1">
                  <c:v>6.3568800000000003</c:v>
                </c:pt>
                <c:pt idx="2">
                  <c:v>11.06568</c:v>
                </c:pt>
                <c:pt idx="3">
                  <c:v>15.774480000000001</c:v>
                </c:pt>
                <c:pt idx="4">
                  <c:v>20.483280000000004</c:v>
                </c:pt>
              </c:numCache>
            </c:numRef>
          </c:xVal>
          <c:yVal>
            <c:numRef>
              <c:f>経験式法!$R$12:$R$16</c:f>
              <c:numCache>
                <c:formatCode>0.00_);[Red]\(0.00\)</c:formatCode>
                <c:ptCount val="5"/>
                <c:pt idx="0">
                  <c:v>2.25</c:v>
                </c:pt>
                <c:pt idx="1">
                  <c:v>5.2499999999999991</c:v>
                </c:pt>
                <c:pt idx="2">
                  <c:v>7.5</c:v>
                </c:pt>
                <c:pt idx="3">
                  <c:v>9.75</c:v>
                </c:pt>
                <c:pt idx="4">
                  <c:v>11.25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経験式法!$P$12:$P$16</c:f>
              <c:numCache>
                <c:formatCode>0.00_);[Red]\(0.00\)</c:formatCode>
                <c:ptCount val="5"/>
                <c:pt idx="0">
                  <c:v>1.64808</c:v>
                </c:pt>
                <c:pt idx="1">
                  <c:v>6.3568800000000003</c:v>
                </c:pt>
                <c:pt idx="2">
                  <c:v>11.06568</c:v>
                </c:pt>
                <c:pt idx="3">
                  <c:v>15.774480000000001</c:v>
                </c:pt>
                <c:pt idx="4">
                  <c:v>20.483280000000004</c:v>
                </c:pt>
              </c:numCache>
            </c:numRef>
          </c:xVal>
          <c:yVal>
            <c:numRef>
              <c:f>経験式法!$S$12:$S$16</c:f>
              <c:numCache>
                <c:formatCode>0.00_);[Red]\(0.00\)</c:formatCode>
                <c:ptCount val="5"/>
              </c:numCache>
            </c:numRef>
          </c:yVal>
        </c:ser>
        <c:axId val="98399744"/>
        <c:axId val="98401280"/>
      </c:scatterChart>
      <c:valAx>
        <c:axId val="98399744"/>
        <c:scaling>
          <c:orientation val="minMax"/>
          <c:min val="0"/>
        </c:scaling>
        <c:axPos val="b"/>
        <c:minorGridlines/>
        <c:numFmt formatCode="#,##0;[Red]\-#,##0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8401280"/>
        <c:crosses val="autoZero"/>
        <c:crossBetween val="midCat"/>
      </c:valAx>
      <c:valAx>
        <c:axId val="98401280"/>
        <c:scaling>
          <c:orientation val="minMax"/>
        </c:scaling>
        <c:axPos val="l"/>
        <c:majorGridlines/>
        <c:numFmt formatCode="#,##0;[Red]\-#,##0" sourceLinked="0"/>
        <c:tickLblPos val="nextTo"/>
        <c:crossAx val="98399744"/>
        <c:crosses val="autoZero"/>
        <c:crossBetween val="midCat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049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</xdr:row>
      <xdr:rowOff>76199</xdr:rowOff>
    </xdr:from>
    <xdr:to>
      <xdr:col>19</xdr:col>
      <xdr:colOff>247650</xdr:colOff>
      <xdr:row>42</xdr:row>
      <xdr:rowOff>123824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55"/>
  <sheetViews>
    <sheetView tabSelected="1" workbookViewId="0">
      <selection activeCell="X25" sqref="X25"/>
    </sheetView>
  </sheetViews>
  <sheetFormatPr defaultRowHeight="13.5"/>
  <cols>
    <col min="1" max="1" width="1.375" style="1" customWidth="1"/>
    <col min="2" max="20" width="4.5" style="1" customWidth="1"/>
    <col min="21" max="21" width="1.125" style="1" customWidth="1"/>
    <col min="22" max="22" width="4.5" style="1" customWidth="1"/>
    <col min="23" max="24" width="9" style="1"/>
    <col min="25" max="25" width="13.875" style="1" bestFit="1" customWidth="1"/>
    <col min="26" max="16384" width="9" style="1"/>
  </cols>
  <sheetData>
    <row r="1" spans="2:25" ht="60" customHeight="1" thickBo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2:25" ht="21" customHeight="1">
      <c r="B2" s="16" t="s">
        <v>39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</row>
    <row r="3" spans="2:25" s="2" customFormat="1" ht="18" customHeight="1">
      <c r="B3" s="19" t="s">
        <v>0</v>
      </c>
      <c r="C3" s="20"/>
      <c r="D3" s="13" t="s">
        <v>36</v>
      </c>
      <c r="E3" s="14"/>
      <c r="F3" s="14"/>
      <c r="G3" s="14"/>
      <c r="H3" s="14"/>
      <c r="I3" s="14"/>
      <c r="J3" s="21"/>
      <c r="K3" s="12" t="s">
        <v>1</v>
      </c>
      <c r="L3" s="12"/>
      <c r="M3" s="12"/>
      <c r="N3" s="22">
        <v>41359</v>
      </c>
      <c r="O3" s="23"/>
      <c r="P3" s="23"/>
      <c r="Q3" s="24"/>
      <c r="R3" s="8" t="s">
        <v>33</v>
      </c>
      <c r="S3" s="25">
        <v>0.77083333333333337</v>
      </c>
      <c r="T3" s="26"/>
    </row>
    <row r="4" spans="2:25" s="2" customFormat="1" ht="18" customHeight="1">
      <c r="B4" s="19" t="s">
        <v>32</v>
      </c>
      <c r="C4" s="38"/>
      <c r="D4" s="13" t="s">
        <v>31</v>
      </c>
      <c r="E4" s="21"/>
      <c r="F4" s="39" t="s">
        <v>30</v>
      </c>
      <c r="G4" s="40"/>
      <c r="H4" s="10">
        <v>0.1</v>
      </c>
      <c r="I4" s="10"/>
      <c r="J4" s="11"/>
      <c r="K4" s="12" t="s">
        <v>2</v>
      </c>
      <c r="L4" s="12"/>
      <c r="M4" s="12"/>
      <c r="N4" s="13" t="s">
        <v>40</v>
      </c>
      <c r="O4" s="14"/>
      <c r="P4" s="14"/>
      <c r="Q4" s="14"/>
      <c r="R4" s="6" t="s">
        <v>3</v>
      </c>
      <c r="S4" s="14" t="s">
        <v>29</v>
      </c>
      <c r="T4" s="27"/>
    </row>
    <row r="5" spans="2:25" s="2" customFormat="1" ht="23.25" customHeight="1">
      <c r="B5" s="28" t="str">
        <f>+B21</f>
        <v>経験式による粘着力ｃｄｋ’=</v>
      </c>
      <c r="C5" s="29"/>
      <c r="D5" s="29"/>
      <c r="E5" s="29"/>
      <c r="F5" s="30">
        <f>+F21</f>
        <v>1.9125000000000014</v>
      </c>
      <c r="G5" s="30"/>
      <c r="H5" s="31"/>
      <c r="I5" s="32" t="s">
        <v>9</v>
      </c>
      <c r="J5" s="32"/>
      <c r="K5" s="32"/>
      <c r="L5" s="32"/>
      <c r="M5" s="33"/>
      <c r="N5" s="34">
        <f>+R21</f>
        <v>25.539811891081566</v>
      </c>
      <c r="O5" s="35"/>
      <c r="P5" s="32" t="s">
        <v>7</v>
      </c>
      <c r="Q5" s="32"/>
      <c r="R5" s="33"/>
      <c r="S5" s="36">
        <v>9.81</v>
      </c>
      <c r="T5" s="37"/>
    </row>
    <row r="6" spans="2:25" s="2" customFormat="1" ht="18" customHeight="1">
      <c r="B6" s="41" t="s">
        <v>42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</row>
    <row r="7" spans="2:25" s="2" customFormat="1" ht="39.75" customHeight="1">
      <c r="B7" s="44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2:25" s="2" customFormat="1" ht="18" customHeight="1">
      <c r="B8" s="19" t="s">
        <v>37</v>
      </c>
      <c r="C8" s="38"/>
      <c r="D8" s="38"/>
      <c r="E8" s="38"/>
      <c r="F8" s="38"/>
      <c r="G8" s="38"/>
      <c r="H8" s="20"/>
      <c r="I8" s="45">
        <v>0.7</v>
      </c>
      <c r="J8" s="45"/>
      <c r="K8" s="46">
        <f>+I8*$S$5</f>
        <v>6.867</v>
      </c>
      <c r="L8" s="46"/>
      <c r="M8" s="39" t="s">
        <v>38</v>
      </c>
      <c r="N8" s="47"/>
      <c r="O8" s="47"/>
      <c r="P8" s="40"/>
      <c r="Q8" s="45">
        <v>0</v>
      </c>
      <c r="R8" s="45"/>
      <c r="S8" s="48">
        <f>+Q8*$S$5</f>
        <v>0</v>
      </c>
      <c r="T8" s="49"/>
    </row>
    <row r="9" spans="2:25" s="2" customFormat="1" ht="18" customHeight="1">
      <c r="B9" s="50" t="s">
        <v>4</v>
      </c>
      <c r="C9" s="51"/>
      <c r="D9" s="51"/>
      <c r="E9" s="51"/>
      <c r="F9" s="52">
        <f>25*0.001</f>
        <v>2.5000000000000001E-2</v>
      </c>
      <c r="G9" s="52"/>
      <c r="H9" s="52"/>
      <c r="I9" s="53" t="s">
        <v>5</v>
      </c>
      <c r="J9" s="54"/>
      <c r="K9" s="55"/>
      <c r="L9" s="56">
        <v>60</v>
      </c>
      <c r="M9" s="57"/>
      <c r="N9" s="58"/>
      <c r="O9" s="59" t="s">
        <v>34</v>
      </c>
      <c r="P9" s="38"/>
      <c r="Q9" s="20"/>
      <c r="R9" s="60">
        <v>4.7</v>
      </c>
      <c r="S9" s="60"/>
      <c r="T9" s="61"/>
    </row>
    <row r="10" spans="2:25" s="2" customFormat="1" ht="18" customHeight="1">
      <c r="B10" s="62" t="s">
        <v>28</v>
      </c>
      <c r="C10" s="12"/>
      <c r="D10" s="12" t="s">
        <v>27</v>
      </c>
      <c r="E10" s="12"/>
      <c r="F10" s="117" t="s">
        <v>26</v>
      </c>
      <c r="G10" s="117"/>
      <c r="H10" s="12" t="s">
        <v>25</v>
      </c>
      <c r="I10" s="12"/>
      <c r="J10" s="12" t="s">
        <v>24</v>
      </c>
      <c r="K10" s="12"/>
      <c r="L10" s="12" t="s">
        <v>23</v>
      </c>
      <c r="M10" s="12"/>
      <c r="N10" s="12" t="s">
        <v>22</v>
      </c>
      <c r="O10" s="12"/>
      <c r="P10" s="12" t="s">
        <v>21</v>
      </c>
      <c r="Q10" s="12"/>
      <c r="R10" s="12" t="s">
        <v>20</v>
      </c>
      <c r="S10" s="12"/>
      <c r="T10" s="3"/>
    </row>
    <row r="11" spans="2:25" s="2" customFormat="1" ht="18" customHeight="1">
      <c r="B11" s="62" t="s">
        <v>19</v>
      </c>
      <c r="C11" s="12"/>
      <c r="D11" s="12" t="s">
        <v>16</v>
      </c>
      <c r="E11" s="12"/>
      <c r="F11" s="117" t="s">
        <v>6</v>
      </c>
      <c r="G11" s="117"/>
      <c r="H11" s="12" t="s">
        <v>18</v>
      </c>
      <c r="I11" s="12"/>
      <c r="J11" s="12" t="s">
        <v>16</v>
      </c>
      <c r="K11" s="12"/>
      <c r="L11" s="12" t="s">
        <v>17</v>
      </c>
      <c r="M11" s="12"/>
      <c r="N11" s="12" t="s">
        <v>16</v>
      </c>
      <c r="O11" s="12"/>
      <c r="P11" s="12" t="s">
        <v>15</v>
      </c>
      <c r="Q11" s="12"/>
      <c r="R11" s="12" t="s">
        <v>15</v>
      </c>
      <c r="S11" s="12"/>
      <c r="T11" s="3"/>
    </row>
    <row r="12" spans="2:25" s="2" customFormat="1" ht="18.75" customHeight="1">
      <c r="B12" s="91">
        <f>+H4</f>
        <v>0.1</v>
      </c>
      <c r="C12" s="92"/>
      <c r="D12" s="97">
        <v>0</v>
      </c>
      <c r="E12" s="98"/>
      <c r="F12" s="107">
        <v>0</v>
      </c>
      <c r="G12" s="108"/>
      <c r="H12" s="65">
        <v>0</v>
      </c>
      <c r="I12" s="66"/>
      <c r="J12" s="67">
        <v>0.15</v>
      </c>
      <c r="K12" s="68"/>
      <c r="L12" s="69">
        <f t="shared" ref="L12:L16" si="0">+H12+($K$8+$F$12*$S$8)</f>
        <v>6.867</v>
      </c>
      <c r="M12" s="70"/>
      <c r="N12" s="71">
        <f t="shared" ref="N12:N16" si="1">+J12-$D$12</f>
        <v>0.15</v>
      </c>
      <c r="O12" s="72"/>
      <c r="P12" s="63">
        <f t="shared" ref="P12:P16" si="2">+L12*240/1000</f>
        <v>1.64808</v>
      </c>
      <c r="Q12" s="64"/>
      <c r="R12" s="63">
        <f t="shared" ref="R12:R16" si="3">+N12*1.5*10^4/1000</f>
        <v>2.25</v>
      </c>
      <c r="S12" s="64"/>
      <c r="T12" s="4">
        <v>1</v>
      </c>
      <c r="Y12" s="7"/>
    </row>
    <row r="13" spans="2:25" s="2" customFormat="1" ht="18.75" customHeight="1">
      <c r="B13" s="93"/>
      <c r="C13" s="94"/>
      <c r="D13" s="99"/>
      <c r="E13" s="100"/>
      <c r="F13" s="109"/>
      <c r="G13" s="110"/>
      <c r="H13" s="103">
        <f>+V13*$S$5</f>
        <v>19.62</v>
      </c>
      <c r="I13" s="104"/>
      <c r="J13" s="67">
        <v>0.35</v>
      </c>
      <c r="K13" s="68"/>
      <c r="L13" s="69">
        <f t="shared" si="0"/>
        <v>26.487000000000002</v>
      </c>
      <c r="M13" s="70"/>
      <c r="N13" s="71">
        <f t="shared" si="1"/>
        <v>0.35</v>
      </c>
      <c r="O13" s="72"/>
      <c r="P13" s="63">
        <f t="shared" si="2"/>
        <v>6.3568800000000003</v>
      </c>
      <c r="Q13" s="64"/>
      <c r="R13" s="63">
        <f t="shared" si="3"/>
        <v>5.2499999999999991</v>
      </c>
      <c r="S13" s="64"/>
      <c r="T13" s="4">
        <v>2</v>
      </c>
      <c r="V13" s="2">
        <v>2</v>
      </c>
    </row>
    <row r="14" spans="2:25" s="2" customFormat="1" ht="18.75" customHeight="1">
      <c r="B14" s="93"/>
      <c r="C14" s="94"/>
      <c r="D14" s="99"/>
      <c r="E14" s="100"/>
      <c r="F14" s="109"/>
      <c r="G14" s="110"/>
      <c r="H14" s="103">
        <f t="shared" ref="H14:H16" si="4">+V14*$S$5</f>
        <v>39.24</v>
      </c>
      <c r="I14" s="104"/>
      <c r="J14" s="67">
        <v>0.5</v>
      </c>
      <c r="K14" s="68"/>
      <c r="L14" s="69">
        <f t="shared" si="0"/>
        <v>46.106999999999999</v>
      </c>
      <c r="M14" s="70"/>
      <c r="N14" s="71">
        <f t="shared" si="1"/>
        <v>0.5</v>
      </c>
      <c r="O14" s="72"/>
      <c r="P14" s="63">
        <f t="shared" si="2"/>
        <v>11.06568</v>
      </c>
      <c r="Q14" s="64"/>
      <c r="R14" s="63">
        <f t="shared" si="3"/>
        <v>7.5</v>
      </c>
      <c r="S14" s="64"/>
      <c r="T14" s="4">
        <v>3</v>
      </c>
      <c r="V14" s="2">
        <v>4</v>
      </c>
    </row>
    <row r="15" spans="2:25" s="2" customFormat="1" ht="18.75" customHeight="1">
      <c r="B15" s="93"/>
      <c r="C15" s="94"/>
      <c r="D15" s="99"/>
      <c r="E15" s="100"/>
      <c r="F15" s="109"/>
      <c r="G15" s="110"/>
      <c r="H15" s="103">
        <f t="shared" si="4"/>
        <v>58.86</v>
      </c>
      <c r="I15" s="104"/>
      <c r="J15" s="67">
        <v>0.65</v>
      </c>
      <c r="K15" s="68"/>
      <c r="L15" s="75">
        <f t="shared" si="0"/>
        <v>65.727000000000004</v>
      </c>
      <c r="M15" s="75"/>
      <c r="N15" s="73">
        <f t="shared" si="1"/>
        <v>0.65</v>
      </c>
      <c r="O15" s="73"/>
      <c r="P15" s="74">
        <f t="shared" si="2"/>
        <v>15.774480000000001</v>
      </c>
      <c r="Q15" s="74"/>
      <c r="R15" s="74">
        <f t="shared" si="3"/>
        <v>9.75</v>
      </c>
      <c r="S15" s="74"/>
      <c r="T15" s="4">
        <v>4</v>
      </c>
      <c r="V15" s="2">
        <v>6</v>
      </c>
    </row>
    <row r="16" spans="2:25" s="2" customFormat="1" ht="18.75" customHeight="1" thickBot="1">
      <c r="B16" s="95"/>
      <c r="C16" s="96"/>
      <c r="D16" s="101"/>
      <c r="E16" s="102"/>
      <c r="F16" s="111"/>
      <c r="G16" s="112"/>
      <c r="H16" s="113">
        <f t="shared" si="4"/>
        <v>78.48</v>
      </c>
      <c r="I16" s="114"/>
      <c r="J16" s="115">
        <v>0.75</v>
      </c>
      <c r="K16" s="116"/>
      <c r="L16" s="76">
        <f t="shared" si="0"/>
        <v>85.347000000000008</v>
      </c>
      <c r="M16" s="76"/>
      <c r="N16" s="77">
        <f t="shared" si="1"/>
        <v>0.75</v>
      </c>
      <c r="O16" s="77"/>
      <c r="P16" s="78">
        <f t="shared" si="2"/>
        <v>20.483280000000004</v>
      </c>
      <c r="Q16" s="78"/>
      <c r="R16" s="78">
        <f t="shared" si="3"/>
        <v>11.25</v>
      </c>
      <c r="S16" s="78"/>
      <c r="T16" s="5">
        <v>5</v>
      </c>
      <c r="V16" s="2">
        <v>8</v>
      </c>
    </row>
    <row r="17" spans="2:20" s="2" customFormat="1" ht="18.75" hidden="1" customHeight="1">
      <c r="B17" s="105" t="s">
        <v>41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</row>
    <row r="18" spans="2:20" s="2" customFormat="1" ht="18.75" hidden="1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s="2" customFormat="1" ht="5.25" hidden="1" customHeight="1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2:20" s="2" customFormat="1" ht="18.75" customHeight="1" thickBot="1">
      <c r="B20" s="81" t="s">
        <v>14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2:20" s="2" customFormat="1" ht="18.75" customHeight="1" thickBot="1">
      <c r="B21" s="82" t="s">
        <v>8</v>
      </c>
      <c r="C21" s="83"/>
      <c r="D21" s="83"/>
      <c r="E21" s="83"/>
      <c r="F21" s="84">
        <f>INTERCEPT(R12:S16,P12:Q16)</f>
        <v>1.9125000000000014</v>
      </c>
      <c r="G21" s="85"/>
      <c r="H21" s="86" t="s">
        <v>11</v>
      </c>
      <c r="I21" s="83"/>
      <c r="J21" s="83"/>
      <c r="K21" s="87">
        <f>SLOPE(R12:S16,P12:Q16)</f>
        <v>0.47782874617736987</v>
      </c>
      <c r="L21" s="88"/>
      <c r="M21" s="86" t="s">
        <v>9</v>
      </c>
      <c r="N21" s="83"/>
      <c r="O21" s="83"/>
      <c r="P21" s="83"/>
      <c r="Q21" s="83"/>
      <c r="R21" s="89">
        <f>+ATAN(K21)*180/PI()</f>
        <v>25.539811891081566</v>
      </c>
      <c r="S21" s="89"/>
      <c r="T21" s="90"/>
    </row>
    <row r="22" spans="2:20" s="2" customFormat="1" ht="18.75" customHeight="1">
      <c r="C22" s="2" t="s">
        <v>12</v>
      </c>
      <c r="H22" s="79" t="s">
        <v>13</v>
      </c>
      <c r="I22" s="79"/>
      <c r="J22" s="79"/>
      <c r="N22" s="2" t="s">
        <v>35</v>
      </c>
      <c r="O22" s="9">
        <f>RSQ(R12:S16,P12:Q16)</f>
        <v>0.98684210526315741</v>
      </c>
      <c r="P22" s="9"/>
    </row>
    <row r="23" spans="2:20" s="2" customFormat="1" ht="18.75" customHeight="1">
      <c r="H23" s="80"/>
      <c r="I23" s="80"/>
    </row>
    <row r="24" spans="2:20" s="2" customFormat="1" ht="18.75" customHeight="1"/>
    <row r="25" spans="2:20" s="2" customFormat="1" ht="18.75" customHeight="1"/>
    <row r="26" spans="2:20" s="2" customFormat="1" ht="18.75" customHeight="1"/>
    <row r="27" spans="2:20" s="2" customFormat="1" ht="18.75" customHeight="1"/>
    <row r="28" spans="2:20" s="2" customFormat="1" ht="18.75" customHeight="1"/>
    <row r="29" spans="2:20" s="2" customFormat="1" ht="11.25"/>
    <row r="30" spans="2:20" s="2" customFormat="1" ht="11.25"/>
    <row r="31" spans="2:20" s="2" customFormat="1" ht="11.25"/>
    <row r="32" spans="2:20" s="2" customFormat="1" ht="11.25"/>
    <row r="33" spans="6:6" s="2" customFormat="1" ht="11.25"/>
    <row r="34" spans="6:6" s="2" customFormat="1" ht="11.25"/>
    <row r="35" spans="6:6" s="2" customFormat="1" ht="11.25"/>
    <row r="36" spans="6:6" s="2" customFormat="1" ht="11.25"/>
    <row r="37" spans="6:6" s="2" customFormat="1" ht="11.25"/>
    <row r="38" spans="6:6" s="2" customFormat="1" ht="11.25"/>
    <row r="39" spans="6:6" s="2" customFormat="1" ht="11.25"/>
    <row r="40" spans="6:6" s="2" customFormat="1" ht="11.25"/>
    <row r="41" spans="6:6" s="2" customFormat="1" ht="11.25"/>
    <row r="42" spans="6:6" s="2" customFormat="1" ht="11.25"/>
    <row r="43" spans="6:6" s="2" customFormat="1" ht="11.25"/>
    <row r="44" spans="6:6" s="2" customFormat="1" ht="11.25">
      <c r="F44" s="2" t="s">
        <v>10</v>
      </c>
    </row>
    <row r="45" spans="6:6" s="2" customFormat="1" ht="11.25"/>
    <row r="46" spans="6:6" s="2" customFormat="1" ht="11.25"/>
    <row r="47" spans="6:6" s="2" customFormat="1" ht="11.25"/>
    <row r="48" spans="6:6" s="2" customFormat="1" ht="11.25"/>
    <row r="49" s="2" customFormat="1" ht="11.25"/>
    <row r="50" s="2" customFormat="1" ht="11.25"/>
    <row r="51" s="2" customFormat="1" ht="11.25"/>
    <row r="52" s="2" customFormat="1" ht="11.25"/>
    <row r="53" s="2" customFormat="1" ht="11.25"/>
    <row r="54" s="2" customFormat="1" ht="11.25"/>
    <row r="55" s="2" customFormat="1" ht="11.25"/>
  </sheetData>
  <mergeCells count="95">
    <mergeCell ref="H22:J22"/>
    <mergeCell ref="H23:I23"/>
    <mergeCell ref="B17:T19"/>
    <mergeCell ref="B20:T20"/>
    <mergeCell ref="B21:E21"/>
    <mergeCell ref="F21:G21"/>
    <mergeCell ref="H21:J21"/>
    <mergeCell ref="K21:L21"/>
    <mergeCell ref="M21:Q21"/>
    <mergeCell ref="R21:T21"/>
    <mergeCell ref="B12:C16"/>
    <mergeCell ref="D12:E16"/>
    <mergeCell ref="F12:G16"/>
    <mergeCell ref="H12:I12"/>
    <mergeCell ref="J12:K12"/>
    <mergeCell ref="L12:M12"/>
    <mergeCell ref="N12:O12"/>
    <mergeCell ref="P12:Q12"/>
    <mergeCell ref="N15:O15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R12:S12"/>
    <mergeCell ref="H13:I13"/>
    <mergeCell ref="J13:K13"/>
    <mergeCell ref="L13:M13"/>
    <mergeCell ref="N13:O13"/>
    <mergeCell ref="P13:Q13"/>
    <mergeCell ref="R13:S13"/>
    <mergeCell ref="H14:I14"/>
    <mergeCell ref="J14:K14"/>
    <mergeCell ref="L14:M14"/>
    <mergeCell ref="N14:O14"/>
    <mergeCell ref="P14:Q14"/>
    <mergeCell ref="R14:S14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K8:L8"/>
    <mergeCell ref="M8:P8"/>
    <mergeCell ref="Q8:R8"/>
    <mergeCell ref="S8:T8"/>
    <mergeCell ref="B9:E9"/>
    <mergeCell ref="F9:H9"/>
    <mergeCell ref="I9:K9"/>
    <mergeCell ref="L9:N9"/>
    <mergeCell ref="O9:Q9"/>
    <mergeCell ref="R9:T9"/>
    <mergeCell ref="O22:P22"/>
    <mergeCell ref="H4:J4"/>
    <mergeCell ref="K4:M4"/>
    <mergeCell ref="N4:Q4"/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B6:T7"/>
    <mergeCell ref="B8:H8"/>
    <mergeCell ref="I8:J8"/>
  </mergeCells>
  <phoneticPr fontId="2"/>
  <pageMargins left="0.78700000000000003" right="0.66" top="0.98399999999999999" bottom="0.98399999999999999" header="0.51200000000000001" footer="0.51200000000000001"/>
  <pageSetup paperSize="9" orientation="portrait" copies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経験式法</vt:lpstr>
      <vt:lpstr>経験式法!Print_Area</vt:lpstr>
    </vt:vector>
  </TitlesOfParts>
  <Company>(有)太田ジオリサーチ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国眼　定</dc:creator>
  <cp:lastModifiedBy>pansa</cp:lastModifiedBy>
  <cp:lastPrinted>2013-03-26T09:40:16Z</cp:lastPrinted>
  <dcterms:created xsi:type="dcterms:W3CDTF">2003-10-20T10:51:14Z</dcterms:created>
  <dcterms:modified xsi:type="dcterms:W3CDTF">2013-03-26T09:51:10Z</dcterms:modified>
</cp:coreProperties>
</file>