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hta2\SAKURA_ohta-geo\dokenbou_user\"/>
    </mc:Choice>
  </mc:AlternateContent>
  <bookViews>
    <workbookView xWindow="9165" yWindow="660" windowWidth="13275" windowHeight="12450" activeTab="1"/>
  </bookViews>
  <sheets>
    <sheet name="経験式法 (2)" sheetId="6" r:id="rId1"/>
    <sheet name="経験式法" sheetId="5" r:id="rId2"/>
    <sheet name="貫入抵抗" sheetId="4" r:id="rId3"/>
  </sheets>
  <definedNames>
    <definedName name="_xlnm.Print_Area" localSheetId="2">貫入抵抗!$A$1:$U$38</definedName>
    <definedName name="_xlnm.Print_Area" localSheetId="1">経験式法!$A$1:$U$47</definedName>
    <definedName name="_xlnm.Print_Area" localSheetId="0">'経験式法 (2)'!$A$1:$U$47</definedName>
  </definedNames>
  <calcPr calcId="152511"/>
</workbook>
</file>

<file path=xl/calcChain.xml><?xml version="1.0" encoding="utf-8"?>
<calcChain xmlns="http://schemas.openxmlformats.org/spreadsheetml/2006/main">
  <c r="N17" i="6" l="1"/>
  <c r="R17" i="6" s="1"/>
  <c r="N16" i="6"/>
  <c r="R16" i="6" s="1"/>
  <c r="N15" i="6"/>
  <c r="R15" i="6" s="1"/>
  <c r="N14" i="6"/>
  <c r="R14" i="6" s="1"/>
  <c r="N13" i="6"/>
  <c r="R13" i="6" s="1"/>
  <c r="N12" i="6"/>
  <c r="R12" i="6" s="1"/>
  <c r="B12" i="6"/>
  <c r="F9" i="6"/>
  <c r="S8" i="6"/>
  <c r="K8" i="6"/>
  <c r="L17" i="6" s="1"/>
  <c r="P17" i="6" s="1"/>
  <c r="B5" i="6"/>
  <c r="L36" i="4"/>
  <c r="L29" i="4"/>
  <c r="L30" i="4"/>
  <c r="L31" i="4"/>
  <c r="L32" i="4"/>
  <c r="L33" i="4"/>
  <c r="L34" i="4"/>
  <c r="L35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12" i="4"/>
  <c r="L12" i="6" l="1"/>
  <c r="P12" i="6" s="1"/>
  <c r="L13" i="6"/>
  <c r="P13" i="6" s="1"/>
  <c r="L14" i="6"/>
  <c r="P14" i="6" s="1"/>
  <c r="L15" i="6"/>
  <c r="P15" i="6" s="1"/>
  <c r="L16" i="6"/>
  <c r="P16" i="6" s="1"/>
  <c r="N17" i="5"/>
  <c r="R17" i="5"/>
  <c r="N16" i="5"/>
  <c r="R16" i="5"/>
  <c r="N15" i="5"/>
  <c r="R15" i="5"/>
  <c r="N14" i="5"/>
  <c r="R14" i="5"/>
  <c r="N13" i="5"/>
  <c r="R13" i="5"/>
  <c r="N12" i="5"/>
  <c r="R12" i="5"/>
  <c r="B12" i="5"/>
  <c r="B5" i="5"/>
  <c r="K8" i="5"/>
  <c r="L17" i="5" s="1"/>
  <c r="P17" i="5" s="1"/>
  <c r="S8" i="5"/>
  <c r="F9" i="5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12" i="4"/>
  <c r="F9" i="4"/>
  <c r="F13" i="4" s="1"/>
  <c r="S8" i="4"/>
  <c r="K8" i="4"/>
  <c r="O24" i="6" l="1"/>
  <c r="K23" i="6"/>
  <c r="R23" i="6" s="1"/>
  <c r="N5" i="6" s="1"/>
  <c r="F23" i="6"/>
  <c r="F5" i="6" s="1"/>
  <c r="J23" i="4"/>
  <c r="J19" i="4"/>
  <c r="J15" i="4"/>
  <c r="J22" i="4"/>
  <c r="J18" i="4"/>
  <c r="J14" i="4"/>
  <c r="J21" i="4"/>
  <c r="J17" i="4"/>
  <c r="J13" i="4"/>
  <c r="F12" i="4"/>
  <c r="F32" i="4"/>
  <c r="F28" i="4"/>
  <c r="F24" i="4"/>
  <c r="H24" i="4" s="1"/>
  <c r="J24" i="4" s="1"/>
  <c r="F20" i="4"/>
  <c r="F16" i="4"/>
  <c r="F36" i="4"/>
  <c r="F35" i="4"/>
  <c r="F31" i="4"/>
  <c r="F27" i="4"/>
  <c r="F23" i="4"/>
  <c r="F19" i="4"/>
  <c r="F15" i="4"/>
  <c r="L12" i="5"/>
  <c r="P12" i="5" s="1"/>
  <c r="L13" i="5"/>
  <c r="P13" i="5" s="1"/>
  <c r="L14" i="5"/>
  <c r="P14" i="5" s="1"/>
  <c r="L15" i="5"/>
  <c r="P15" i="5" s="1"/>
  <c r="L16" i="5"/>
  <c r="P16" i="5" s="1"/>
  <c r="F34" i="4"/>
  <c r="F30" i="4"/>
  <c r="F26" i="4"/>
  <c r="H26" i="4" s="1"/>
  <c r="J26" i="4" s="1"/>
  <c r="F22" i="4"/>
  <c r="F18" i="4"/>
  <c r="F14" i="4"/>
  <c r="F33" i="4"/>
  <c r="F29" i="4"/>
  <c r="H29" i="4" s="1"/>
  <c r="J29" i="4" s="1"/>
  <c r="F25" i="4"/>
  <c r="H25" i="4" s="1"/>
  <c r="J25" i="4" s="1"/>
  <c r="F21" i="4"/>
  <c r="F17" i="4"/>
  <c r="J12" i="4"/>
  <c r="J20" i="4"/>
  <c r="J16" i="4"/>
  <c r="H27" i="4" l="1"/>
  <c r="J27" i="4" s="1"/>
  <c r="H28" i="4"/>
  <c r="J28" i="4" s="1"/>
  <c r="O24" i="5"/>
  <c r="K23" i="5"/>
  <c r="R23" i="5" s="1"/>
  <c r="N5" i="5" s="1"/>
  <c r="F23" i="5"/>
  <c r="F5" i="5" s="1"/>
  <c r="H32" i="4"/>
  <c r="J32" i="4" s="1"/>
  <c r="H30" i="4" l="1"/>
  <c r="H35" i="4"/>
  <c r="J35" i="4" s="1"/>
  <c r="H31" i="4"/>
  <c r="J30" i="4" l="1"/>
  <c r="H33" i="4"/>
  <c r="J31" i="4"/>
  <c r="H34" i="4"/>
  <c r="J34" i="4" s="1"/>
  <c r="J33" i="4" l="1"/>
  <c r="H36" i="4"/>
  <c r="J36" i="4" s="1"/>
</calcChain>
</file>

<file path=xl/comments1.xml><?xml version="1.0" encoding="utf-8"?>
<comments xmlns="http://schemas.openxmlformats.org/spreadsheetml/2006/main">
  <authors>
    <author>pansa</author>
  </authors>
  <commentLis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 shapeId="0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ロッドと孔壁の摩擦抵抗を控除するための計測値です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ロッドの重さは上載荷重になります。ベーンコーンが付いている45cmロッドの本数は含みません</t>
        </r>
      </text>
    </comment>
  </commentList>
</comments>
</file>

<file path=xl/comments2.xml><?xml version="1.0" encoding="utf-8"?>
<comments xmlns="http://schemas.openxmlformats.org/spreadsheetml/2006/main">
  <authors>
    <author>pansa</author>
  </authors>
  <commentLis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 shapeId="0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 shape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ロッドと孔壁の摩擦抵抗を控除するための計測値です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ロッドの重さは上載荷重になります。ベーンコーンが付いている45cmロッドの本数は含みません</t>
        </r>
      </text>
    </comment>
  </commentList>
</comments>
</file>

<file path=xl/sharedStrings.xml><?xml version="1.0" encoding="utf-8"?>
<sst xmlns="http://schemas.openxmlformats.org/spreadsheetml/2006/main" count="144" uniqueCount="82">
  <si>
    <t>調査件名</t>
    <rPh sb="0" eb="2">
      <t>チョウサ</t>
    </rPh>
    <rPh sb="2" eb="4">
      <t>ケンメイ</t>
    </rPh>
    <phoneticPr fontId="2"/>
  </si>
  <si>
    <t>測線・測点番号</t>
    <rPh sb="0" eb="2">
      <t>ソクセン</t>
    </rPh>
    <rPh sb="3" eb="4">
      <t>ハカル</t>
    </rPh>
    <rPh sb="4" eb="5">
      <t>テン</t>
    </rPh>
    <rPh sb="5" eb="7">
      <t>バンゴウ</t>
    </rPh>
    <phoneticPr fontId="2"/>
  </si>
  <si>
    <t>試験年月日</t>
    <rPh sb="0" eb="2">
      <t>シケン</t>
    </rPh>
    <rPh sb="2" eb="5">
      <t>ネンガッピ</t>
    </rPh>
    <phoneticPr fontId="2"/>
  </si>
  <si>
    <t>試験者（所属）</t>
    <rPh sb="0" eb="2">
      <t>シケン</t>
    </rPh>
    <rPh sb="2" eb="3">
      <t>シャ</t>
    </rPh>
    <rPh sb="4" eb="6">
      <t>ショゾク</t>
    </rPh>
    <phoneticPr fontId="2"/>
  </si>
  <si>
    <t>天候</t>
    <rPh sb="0" eb="2">
      <t>テンコウ</t>
    </rPh>
    <phoneticPr fontId="2"/>
  </si>
  <si>
    <t>地盤の含水状態（測定前数日間の天候などを記述）</t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phoneticPr fontId="2"/>
  </si>
  <si>
    <t>ベーンコーンと羽根高H(m)</t>
    <rPh sb="7" eb="9">
      <t>ハネ</t>
    </rPh>
    <rPh sb="9" eb="10">
      <t>タカ</t>
    </rPh>
    <phoneticPr fontId="2"/>
  </si>
  <si>
    <t>回転速度゜/分</t>
    <rPh sb="0" eb="2">
      <t>カイテン</t>
    </rPh>
    <rPh sb="2" eb="4">
      <t>ソクド</t>
    </rPh>
    <rPh sb="6" eb="7">
      <t>フン</t>
    </rPh>
    <phoneticPr fontId="2"/>
  </si>
  <si>
    <t>測定深</t>
    <rPh sb="0" eb="2">
      <t>ソクテイ</t>
    </rPh>
    <rPh sb="2" eb="3">
      <t>フカ</t>
    </rPh>
    <phoneticPr fontId="2"/>
  </si>
  <si>
    <t>（本）</t>
    <rPh sb="1" eb="2">
      <t>ホン</t>
    </rPh>
    <phoneticPr fontId="2"/>
  </si>
  <si>
    <t>（ｍ）</t>
    <phoneticPr fontId="2"/>
  </si>
  <si>
    <r>
      <t>先端コーンと450mmロッドの合計質量ｍ</t>
    </r>
    <r>
      <rPr>
        <vertAlign val="subscript"/>
        <sz val="9"/>
        <rFont val="ＭＳ Ｐゴシック"/>
        <family val="3"/>
        <charset val="128"/>
      </rPr>
      <t>0</t>
    </r>
    <rPh sb="0" eb="2">
      <t>センタン</t>
    </rPh>
    <rPh sb="15" eb="17">
      <t>ゴウケイ</t>
    </rPh>
    <rPh sb="17" eb="19">
      <t>シツリョウ</t>
    </rPh>
    <phoneticPr fontId="2"/>
  </si>
  <si>
    <r>
      <t>500mmロッド質量ｍ</t>
    </r>
    <r>
      <rPr>
        <vertAlign val="subscript"/>
        <sz val="9"/>
        <rFont val="ＭＳ Ｐゴシック"/>
        <family val="3"/>
        <charset val="128"/>
      </rPr>
      <t>1</t>
    </r>
    <rPh sb="8" eb="10">
      <t>シツリョウ</t>
    </rPh>
    <phoneticPr fontId="2"/>
  </si>
  <si>
    <t>重力加速度</t>
    <rPh sb="0" eb="2">
      <t>ジュウリョク</t>
    </rPh>
    <rPh sb="2" eb="5">
      <t>カソクド</t>
    </rPh>
    <phoneticPr fontId="2"/>
  </si>
  <si>
    <t>経験式による粘着力ｃｄｋ’=</t>
    <rPh sb="0" eb="2">
      <t>ケイケン</t>
    </rPh>
    <rPh sb="2" eb="3">
      <t>シキ</t>
    </rPh>
    <rPh sb="6" eb="9">
      <t>ネンチャクリョク</t>
    </rPh>
    <phoneticPr fontId="2"/>
  </si>
  <si>
    <t>経験式による内部摩擦角φdk'=</t>
    <rPh sb="0" eb="2">
      <t>ケイケン</t>
    </rPh>
    <rPh sb="2" eb="3">
      <t>シキ</t>
    </rPh>
    <rPh sb="6" eb="11">
      <t>ナイブマサツカク</t>
    </rPh>
    <phoneticPr fontId="2"/>
  </si>
  <si>
    <t>※近似曲線の追加により、「線形近似」を選択し、数式を表示させる</t>
    <rPh sb="1" eb="3">
      <t>キンジ</t>
    </rPh>
    <rPh sb="3" eb="5">
      <t>キョクセン</t>
    </rPh>
    <rPh sb="6" eb="8">
      <t>ツイカ</t>
    </rPh>
    <rPh sb="13" eb="15">
      <t>センケイ</t>
    </rPh>
    <rPh sb="15" eb="17">
      <t>キンジ</t>
    </rPh>
    <rPh sb="19" eb="21">
      <t>センタク</t>
    </rPh>
    <rPh sb="23" eb="25">
      <t>スウシキ</t>
    </rPh>
    <rPh sb="26" eb="28">
      <t>ヒョウジ</t>
    </rPh>
    <phoneticPr fontId="2"/>
  </si>
  <si>
    <t>傾き（tanφdk'）=</t>
    <rPh sb="0" eb="1">
      <t>カタム</t>
    </rPh>
    <phoneticPr fontId="2"/>
  </si>
  <si>
    <t>（Y切片）</t>
    <rPh sb="2" eb="4">
      <t>セッペン</t>
    </rPh>
    <phoneticPr fontId="2"/>
  </si>
  <si>
    <t>　　（直線の傾き）</t>
    <rPh sb="3" eb="5">
      <t>チョクセン</t>
    </rPh>
    <rPh sb="6" eb="7">
      <t>カタム</t>
    </rPh>
    <phoneticPr fontId="2"/>
  </si>
  <si>
    <t>●●斜面表層崩壊調査</t>
    <rPh sb="2" eb="4">
      <t>シャメン</t>
    </rPh>
    <rPh sb="4" eb="6">
      <t>ヒョウソウ</t>
    </rPh>
    <rPh sb="6" eb="8">
      <t>ホウカイ</t>
    </rPh>
    <rPh sb="8" eb="10">
      <t>チョウサ</t>
    </rPh>
    <phoneticPr fontId="2"/>
  </si>
  <si>
    <t>No.△△</t>
    <phoneticPr fontId="2"/>
  </si>
  <si>
    <t>平成●●年●●月●●日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</si>
  <si>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晴れ</t>
    <rPh sb="0" eb="1">
      <t>ハ</t>
    </rPh>
    <phoneticPr fontId="2"/>
  </si>
  <si>
    <t>土層強雄（表層崩壊コンサルタント）</t>
    <rPh sb="0" eb="2">
      <t>ドソウ</t>
    </rPh>
    <rPh sb="2" eb="3">
      <t>ツヨ</t>
    </rPh>
    <rPh sb="3" eb="4">
      <t>オス</t>
    </rPh>
    <rPh sb="5" eb="7">
      <t>ヒョウソウ</t>
    </rPh>
    <rPh sb="7" eb="9">
      <t>ホウカイ</t>
    </rPh>
    <phoneticPr fontId="2"/>
  </si>
  <si>
    <t>貫入速度cm/s</t>
    <rPh sb="0" eb="2">
      <t>カンニュウ</t>
    </rPh>
    <rPh sb="2" eb="4">
      <t>ソクド</t>
    </rPh>
    <phoneticPr fontId="2"/>
  </si>
  <si>
    <t>最終貫入深さ（ｍ）</t>
    <rPh sb="0" eb="2">
      <t>サイシュウ</t>
    </rPh>
    <rPh sb="2" eb="4">
      <t>カンニュウ</t>
    </rPh>
    <rPh sb="4" eb="5">
      <t>フカ</t>
    </rPh>
    <phoneticPr fontId="2"/>
  </si>
  <si>
    <t>荷重計測</t>
    <rPh sb="0" eb="2">
      <t>カジュウ</t>
    </rPh>
    <rPh sb="2" eb="4">
      <t>ケイソク</t>
    </rPh>
    <phoneticPr fontId="2"/>
  </si>
  <si>
    <t>W(N)</t>
    <phoneticPr fontId="2"/>
  </si>
  <si>
    <t>n+1（本）</t>
    <rPh sb="4" eb="5">
      <t>ホン</t>
    </rPh>
    <phoneticPr fontId="2"/>
  </si>
  <si>
    <t>ロッド数</t>
    <rPh sb="3" eb="4">
      <t>スウ</t>
    </rPh>
    <phoneticPr fontId="2"/>
  </si>
  <si>
    <t>貫入強度</t>
    <rPh sb="0" eb="2">
      <t>カンニュウ</t>
    </rPh>
    <rPh sb="2" eb="4">
      <t>キョウド</t>
    </rPh>
    <phoneticPr fontId="2"/>
  </si>
  <si>
    <t>qdk(kN/㎡)</t>
    <phoneticPr fontId="2"/>
  </si>
  <si>
    <t>コーン底面積Ａ（㎡）</t>
    <rPh sb="3" eb="4">
      <t>ソコ</t>
    </rPh>
    <rPh sb="4" eb="6">
      <t>メンセキ</t>
    </rPh>
    <phoneticPr fontId="2"/>
  </si>
  <si>
    <t>見かけ貫入強度</t>
    <rPh sb="0" eb="1">
      <t>ミ</t>
    </rPh>
    <rPh sb="3" eb="5">
      <t>カンニュウ</t>
    </rPh>
    <rPh sb="5" eb="7">
      <t>キョウド</t>
    </rPh>
    <phoneticPr fontId="2"/>
  </si>
  <si>
    <t>qdk'(kN/㎡)</t>
    <phoneticPr fontId="2"/>
  </si>
  <si>
    <t>土層・基盤境界</t>
    <rPh sb="0" eb="2">
      <t>ドソウ</t>
    </rPh>
    <rPh sb="3" eb="5">
      <t>キバン</t>
    </rPh>
    <rPh sb="5" eb="7">
      <t>キョウカイ</t>
    </rPh>
    <phoneticPr fontId="2"/>
  </si>
  <si>
    <t>貫入強度qdk（kN/㎡）</t>
    <rPh sb="0" eb="2">
      <t>カンニュウ</t>
    </rPh>
    <rPh sb="2" eb="4">
      <t>キョウド</t>
    </rPh>
    <phoneticPr fontId="2"/>
  </si>
  <si>
    <t>2.4ｍ</t>
    <phoneticPr fontId="2"/>
  </si>
  <si>
    <r>
      <t>経験式法　σ＝2.4×10</t>
    </r>
    <r>
      <rPr>
        <b/>
        <vertAlign val="superscript"/>
        <sz val="9"/>
        <rFont val="ＭＳ Ｐゴシック"/>
        <family val="3"/>
        <charset val="128"/>
      </rPr>
      <t>2</t>
    </r>
    <r>
      <rPr>
        <b/>
        <sz val="9"/>
        <rFont val="ＭＳ Ｐゴシック"/>
        <family val="3"/>
        <charset val="128"/>
      </rPr>
      <t>Wｖｃ（N/㎡）、τ＝1.5×10</t>
    </r>
    <r>
      <rPr>
        <b/>
        <vertAlign val="superscript"/>
        <sz val="9"/>
        <rFont val="ＭＳ Ｐゴシック"/>
        <family val="3"/>
        <charset val="128"/>
      </rPr>
      <t>4</t>
    </r>
    <r>
      <rPr>
        <b/>
        <sz val="9"/>
        <rFont val="ＭＳ Ｐゴシック"/>
        <family val="3"/>
        <charset val="128"/>
      </rPr>
      <t>Tvc（N/㎡）　</t>
    </r>
    <rPh sb="0" eb="2">
      <t>ケイケン</t>
    </rPh>
    <rPh sb="2" eb="3">
      <t>シキ</t>
    </rPh>
    <rPh sb="3" eb="4">
      <t>ホウ</t>
    </rPh>
    <phoneticPr fontId="2"/>
  </si>
  <si>
    <t>（ｋN/㎡）</t>
    <phoneticPr fontId="2"/>
  </si>
  <si>
    <t>（N・ｍ）</t>
    <phoneticPr fontId="2"/>
  </si>
  <si>
    <t>（N)</t>
    <phoneticPr fontId="2"/>
  </si>
  <si>
    <t>（N）</t>
    <phoneticPr fontId="2"/>
  </si>
  <si>
    <t>（ｍ）</t>
    <phoneticPr fontId="2"/>
  </si>
  <si>
    <t>τ</t>
    <phoneticPr fontId="2"/>
  </si>
  <si>
    <t>σ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</si>
  <si>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</si>
  <si>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</si>
  <si>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</si>
  <si>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</si>
  <si>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t>ｎ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</si>
  <si>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0</t>
    </r>
    <phoneticPr fontId="2"/>
  </si>
  <si>
    <t>測定深度</t>
    <rPh sb="0" eb="2">
      <t>ソクテイ</t>
    </rPh>
    <rPh sb="2" eb="3">
      <t>フカ</t>
    </rPh>
    <rPh sb="3" eb="4">
      <t>ド</t>
    </rPh>
    <phoneticPr fontId="2"/>
  </si>
  <si>
    <t>くもり</t>
    <phoneticPr fontId="2"/>
  </si>
  <si>
    <t>深度</t>
    <rPh sb="0" eb="2">
      <t>シンド</t>
    </rPh>
    <phoneticPr fontId="2"/>
  </si>
  <si>
    <t>No.1</t>
    <phoneticPr fontId="2"/>
  </si>
  <si>
    <t>測点番号</t>
    <rPh sb="0" eb="1">
      <t>ハカル</t>
    </rPh>
    <rPh sb="1" eb="2">
      <t>テン</t>
    </rPh>
    <rPh sb="2" eb="4">
      <t>バンゴウ</t>
    </rPh>
    <phoneticPr fontId="2"/>
  </si>
  <si>
    <t>時刻</t>
    <rPh sb="0" eb="2">
      <t>ジコク</t>
    </rPh>
    <phoneticPr fontId="2"/>
  </si>
  <si>
    <t>地下水位（GL-m)</t>
    <rPh sb="0" eb="2">
      <t>チカ</t>
    </rPh>
    <rPh sb="2" eb="4">
      <t>スイイ</t>
    </rPh>
    <phoneticPr fontId="2"/>
  </si>
  <si>
    <t>R^2=</t>
    <phoneticPr fontId="2"/>
  </si>
  <si>
    <r>
      <t>ベーンコーンせん断試験（経験式法</t>
    </r>
    <r>
      <rPr>
        <sz val="9"/>
        <rFont val="ＭＳ Ｐゴシック"/>
        <family val="3"/>
        <charset val="128"/>
      </rPr>
      <t>Ver.4.1</t>
    </r>
    <r>
      <rPr>
        <sz val="14"/>
        <rFont val="ＭＳ Ｐゴシック"/>
        <family val="3"/>
        <charset val="128"/>
      </rPr>
      <t>）</t>
    </r>
    <rPh sb="8" eb="9">
      <t>ダン</t>
    </rPh>
    <rPh sb="9" eb="11">
      <t>シケン</t>
    </rPh>
    <rPh sb="12" eb="14">
      <t>ケイケン</t>
    </rPh>
    <rPh sb="14" eb="15">
      <t>シキ</t>
    </rPh>
    <rPh sb="15" eb="16">
      <t>ホウ</t>
    </rPh>
    <phoneticPr fontId="2"/>
  </si>
  <si>
    <t>Ver.4.1</t>
    <phoneticPr fontId="2"/>
  </si>
  <si>
    <r>
      <t>貫入強度式で、(D12</t>
    </r>
    <r>
      <rPr>
        <sz val="9"/>
        <color rgb="FFFF0000"/>
        <rFont val="ＭＳ Ｐゴシック"/>
        <family val="3"/>
        <charset val="128"/>
      </rPr>
      <t>+$I$8</t>
    </r>
    <r>
      <rPr>
        <sz val="9"/>
        <rFont val="ＭＳ Ｐゴシック"/>
        <family val="3"/>
        <charset val="128"/>
      </rPr>
      <t>+(H12-1)*$S$8)/$F$9/1000　を　(D12+</t>
    </r>
    <r>
      <rPr>
        <sz val="9"/>
        <color rgb="FFFF0000"/>
        <rFont val="ＭＳ Ｐゴシック"/>
        <family val="3"/>
        <charset val="128"/>
      </rPr>
      <t>$K$8</t>
    </r>
    <r>
      <rPr>
        <sz val="9"/>
        <rFont val="ＭＳ Ｐゴシック"/>
        <family val="3"/>
        <charset val="128"/>
      </rPr>
      <t>+(H12-1)*$S$8)/$F$9/1000　に修正</t>
    </r>
    <rPh sb="0" eb="2">
      <t>カンニュウ</t>
    </rPh>
    <rPh sb="2" eb="4">
      <t>キョウド</t>
    </rPh>
    <rPh sb="4" eb="5">
      <t>シキ</t>
    </rPh>
    <rPh sb="78" eb="80">
      <t>シュウセイ</t>
    </rPh>
    <phoneticPr fontId="2"/>
  </si>
  <si>
    <t>Ver.4から変更無し。貫入抵抗のシートを修正。</t>
    <rPh sb="7" eb="9">
      <t>ヘンコウ</t>
    </rPh>
    <rPh sb="9" eb="10">
      <t>ナ</t>
    </rPh>
    <rPh sb="12" eb="14">
      <t>カンニュウ</t>
    </rPh>
    <rPh sb="14" eb="16">
      <t>テイコウ</t>
    </rPh>
    <rPh sb="21" eb="23">
      <t>シュウセイ</t>
    </rPh>
    <phoneticPr fontId="2"/>
  </si>
  <si>
    <t>仙台市　宅地谷埋め盛土滑動崩落地区</t>
    <rPh sb="0" eb="3">
      <t>センダイシ</t>
    </rPh>
    <rPh sb="4" eb="7">
      <t>タクチタニ</t>
    </rPh>
    <rPh sb="7" eb="8">
      <t>ウ</t>
    </rPh>
    <rPh sb="9" eb="11">
      <t>モリド</t>
    </rPh>
    <rPh sb="11" eb="15">
      <t>カツドウホウラク</t>
    </rPh>
    <rPh sb="15" eb="17">
      <t>チク</t>
    </rPh>
    <phoneticPr fontId="2"/>
  </si>
  <si>
    <t>太田・釜井</t>
    <rPh sb="0" eb="2">
      <t>オオタ</t>
    </rPh>
    <rPh sb="3" eb="5">
      <t>カマイ</t>
    </rPh>
    <phoneticPr fontId="2"/>
  </si>
  <si>
    <r>
      <rPr>
        <b/>
        <sz val="9"/>
        <rFont val="ＭＳ Ｐゴシック"/>
        <family val="3"/>
        <charset val="128"/>
      </rPr>
      <t>地盤の含水状態（測定前数日間の天候などを記述）等：</t>
    </r>
    <r>
      <rPr>
        <sz val="9"/>
        <rFont val="ＭＳ Ｐゴシック"/>
        <family val="3"/>
        <charset val="128"/>
      </rPr>
      <t xml:space="preserve">SS試験で盛土内軟弱部かつ飽和地下水帯の位置をチェックし、すぐ横にその深度まで穴をあけて、土検棒試験。モール・クーロンの破壊規準（Mohr-Coulomb yield criterion）に利用可能な、内部摩擦角φ、粘着力ｃが得られ、応力状態によってせん断能力τ＝ｃ+σtanφに換算できる。安定計算等に直接活用可能。
</t>
    </r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rPh sb="23" eb="24">
      <t>トウ</t>
    </rPh>
    <rPh sb="27" eb="29">
      <t>シケン</t>
    </rPh>
    <rPh sb="30" eb="32">
      <t>モリド</t>
    </rPh>
    <rPh sb="32" eb="33">
      <t>ナイ</t>
    </rPh>
    <rPh sb="33" eb="35">
      <t>ナンジャク</t>
    </rPh>
    <rPh sb="35" eb="36">
      <t>ブ</t>
    </rPh>
    <rPh sb="38" eb="40">
      <t>ホウワ</t>
    </rPh>
    <rPh sb="40" eb="43">
      <t>チカスイ</t>
    </rPh>
    <rPh sb="43" eb="44">
      <t>タイ</t>
    </rPh>
    <rPh sb="45" eb="47">
      <t>イチ</t>
    </rPh>
    <rPh sb="56" eb="57">
      <t>ヨコ</t>
    </rPh>
    <rPh sb="60" eb="62">
      <t>シンド</t>
    </rPh>
    <rPh sb="64" eb="65">
      <t>アナ</t>
    </rPh>
    <rPh sb="70" eb="73">
      <t>ドケンボウ</t>
    </rPh>
    <rPh sb="73" eb="75">
      <t>シケン</t>
    </rPh>
    <rPh sb="120" eb="122">
      <t>リヨウ</t>
    </rPh>
    <rPh sb="122" eb="124">
      <t>カノウ</t>
    </rPh>
    <rPh sb="126" eb="131">
      <t>ナイブマサツカク</t>
    </rPh>
    <rPh sb="133" eb="136">
      <t>ネンチャクリョク</t>
    </rPh>
    <rPh sb="138" eb="139">
      <t>エ</t>
    </rPh>
    <rPh sb="142" eb="144">
      <t>オウリョク</t>
    </rPh>
    <rPh sb="144" eb="146">
      <t>ジョウタイ</t>
    </rPh>
    <rPh sb="152" eb="153">
      <t>ダン</t>
    </rPh>
    <rPh sb="153" eb="155">
      <t>ノウリョク</t>
    </rPh>
    <rPh sb="165" eb="167">
      <t>カンサン</t>
    </rPh>
    <rPh sb="171" eb="173">
      <t>アンテイ</t>
    </rPh>
    <rPh sb="173" eb="176">
      <t>ケイサントウ</t>
    </rPh>
    <rPh sb="177" eb="179">
      <t>チョクセツ</t>
    </rPh>
    <rPh sb="179" eb="181">
      <t>カツヨウ</t>
    </rPh>
    <rPh sb="181" eb="183">
      <t>カノウ</t>
    </rPh>
    <phoneticPr fontId="2"/>
  </si>
  <si>
    <r>
      <t>※To：先端コーンでWc=0（荷重なし）の場合の最大回転トルク（ロッドと孔壁の摩擦）（N・m）、ｎ：全ﾛｯﾄﾞ数から最初のロッド（450mm）を除いた本数、WN：荷重計の読み（N)、TN：ベーンコーンでWNの荷重の場合の最大回転トルク（N・m）、Wvc=WN+（ｍ0+nm1）g、Tvc=TN-To、g：標準重力加速度　9.81m/s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　</t>
    </r>
    <rPh sb="4" eb="6">
      <t>センタン</t>
    </rPh>
    <rPh sb="15" eb="17">
      <t>カジュウ</t>
    </rPh>
    <rPh sb="21" eb="23">
      <t>バアイ</t>
    </rPh>
    <rPh sb="24" eb="26">
      <t>サイダイ</t>
    </rPh>
    <rPh sb="26" eb="28">
      <t>カイテン</t>
    </rPh>
    <rPh sb="50" eb="51">
      <t>ゼン</t>
    </rPh>
    <rPh sb="55" eb="56">
      <t>スウ</t>
    </rPh>
    <rPh sb="58" eb="60">
      <t>サイショ</t>
    </rPh>
    <rPh sb="72" eb="73">
      <t>ノゾ</t>
    </rPh>
    <rPh sb="75" eb="77">
      <t>ホンスウ</t>
    </rPh>
    <rPh sb="81" eb="83">
      <t>カジュウ</t>
    </rPh>
    <rPh sb="83" eb="84">
      <t>ケイ</t>
    </rPh>
    <rPh sb="85" eb="86">
      <t>ヨ</t>
    </rPh>
    <rPh sb="104" eb="106">
      <t>カジュウ</t>
    </rPh>
    <rPh sb="107" eb="109">
      <t>バアイ</t>
    </rPh>
    <rPh sb="110" eb="112">
      <t>サイダイ</t>
    </rPh>
    <rPh sb="112" eb="114">
      <t>カイテン</t>
    </rPh>
    <rPh sb="152" eb="154">
      <t>ヒョウジュン</t>
    </rPh>
    <rPh sb="154" eb="156">
      <t>ジュウリョク</t>
    </rPh>
    <rPh sb="156" eb="159">
      <t>カソクド</t>
    </rPh>
    <phoneticPr fontId="2"/>
  </si>
  <si>
    <t>（土木研究所資料第４１７６号　土層強度検査棒による斜面の土層調査マニュアル（案）より）</t>
    <phoneticPr fontId="2"/>
  </si>
  <si>
    <t>(250kN)</t>
    <phoneticPr fontId="2"/>
  </si>
  <si>
    <t>土層・基盤境界を1500kN/㎡（荷重計の値で250N程度）にデフォルト値を変更</t>
    <rPh sb="0" eb="2">
      <t>ドソウ</t>
    </rPh>
    <rPh sb="3" eb="5">
      <t>キバン</t>
    </rPh>
    <rPh sb="5" eb="7">
      <t>キョウカイ</t>
    </rPh>
    <rPh sb="17" eb="19">
      <t>カジュウ</t>
    </rPh>
    <rPh sb="19" eb="20">
      <t>ケイ</t>
    </rPh>
    <rPh sb="21" eb="22">
      <t>アタイ</t>
    </rPh>
    <rPh sb="27" eb="29">
      <t>テイド</t>
    </rPh>
    <rPh sb="36" eb="37">
      <t>チ</t>
    </rPh>
    <rPh sb="38" eb="40">
      <t>ヘンコウ</t>
    </rPh>
    <phoneticPr fontId="2"/>
  </si>
  <si>
    <t>換算N値
N=W/33.17</t>
    <rPh sb="0" eb="2">
      <t>カンサン</t>
    </rPh>
    <rPh sb="2" eb="4">
      <t>エヌチ</t>
    </rPh>
    <phoneticPr fontId="2"/>
  </si>
  <si>
    <t>備考欄を換算N値（＝W/33.17　マニュアルp.17）に変更</t>
    <rPh sb="0" eb="2">
      <t>ビコウ</t>
    </rPh>
    <rPh sb="2" eb="3">
      <t>ラン</t>
    </rPh>
    <rPh sb="4" eb="6">
      <t>カンサン</t>
    </rPh>
    <rPh sb="6" eb="8">
      <t>エヌチ</t>
    </rPh>
    <rPh sb="29" eb="31">
      <t>ヘンコウ</t>
    </rPh>
    <phoneticPr fontId="2"/>
  </si>
  <si>
    <t>Ver.4.11</t>
    <phoneticPr fontId="2"/>
  </si>
  <si>
    <t>土　検　棒　貫　入　試　験 (Ver.4.11)</t>
    <rPh sb="0" eb="1">
      <t>ツチ</t>
    </rPh>
    <rPh sb="2" eb="3">
      <t>ケン</t>
    </rPh>
    <rPh sb="4" eb="5">
      <t>ボウ</t>
    </rPh>
    <rPh sb="6" eb="7">
      <t>ヌキ</t>
    </rPh>
    <rPh sb="8" eb="9">
      <t>ニュウ</t>
    </rPh>
    <rPh sb="10" eb="11">
      <t>タメシ</t>
    </rPh>
    <rPh sb="12" eb="13">
      <t>シルシ</t>
    </rPh>
    <phoneticPr fontId="2"/>
  </si>
  <si>
    <t>表層崩壊に関する土層・基盤境界については、各自が各自の思いで設定してよい。</t>
    <rPh sb="0" eb="2">
      <t>ヒョウソウ</t>
    </rPh>
    <rPh sb="2" eb="4">
      <t>ホウカイ</t>
    </rPh>
    <rPh sb="5" eb="6">
      <t>カン</t>
    </rPh>
    <rPh sb="8" eb="10">
      <t>ドソウ</t>
    </rPh>
    <rPh sb="11" eb="13">
      <t>キバン</t>
    </rPh>
    <rPh sb="13" eb="15">
      <t>キョウカイ</t>
    </rPh>
    <rPh sb="21" eb="23">
      <t>カクジ</t>
    </rPh>
    <rPh sb="24" eb="26">
      <t>カクジ</t>
    </rPh>
    <rPh sb="27" eb="28">
      <t>オモ</t>
    </rPh>
    <rPh sb="30" eb="32">
      <t>セッテイ</t>
    </rPh>
    <phoneticPr fontId="2"/>
  </si>
  <si>
    <t>例えば、N値＝5当りが目安と思っている場合にはqdk=1000kN/㎡が目安となり、N=10の場合にはqdk=2000kN/㎡が目安となる。</t>
    <rPh sb="0" eb="1">
      <t>タト</t>
    </rPh>
    <rPh sb="4" eb="6">
      <t>エヌチ</t>
    </rPh>
    <rPh sb="8" eb="9">
      <t>アタ</t>
    </rPh>
    <rPh sb="11" eb="13">
      <t>メヤス</t>
    </rPh>
    <rPh sb="14" eb="15">
      <t>オモ</t>
    </rPh>
    <rPh sb="19" eb="21">
      <t>バアイ</t>
    </rPh>
    <rPh sb="36" eb="38">
      <t>メヤス</t>
    </rPh>
    <rPh sb="47" eb="49">
      <t>バアイ</t>
    </rPh>
    <rPh sb="64" eb="66">
      <t>メヤス</t>
    </rPh>
    <phoneticPr fontId="2"/>
  </si>
  <si>
    <t>Ver.4.11</t>
    <phoneticPr fontId="2"/>
  </si>
  <si>
    <t>注記：事例は6.9ｍの深部で試験しているが、スウェーデン式サウンディングで下穴を開けて実施している。</t>
    <rPh sb="0" eb="2">
      <t>チュウキ</t>
    </rPh>
    <rPh sb="3" eb="5">
      <t>ジレイ</t>
    </rPh>
    <rPh sb="11" eb="13">
      <t>シンブ</t>
    </rPh>
    <rPh sb="14" eb="16">
      <t>シケン</t>
    </rPh>
    <rPh sb="28" eb="29">
      <t>シキ</t>
    </rPh>
    <rPh sb="37" eb="38">
      <t>シタ</t>
    </rPh>
    <rPh sb="38" eb="39">
      <t>アナ</t>
    </rPh>
    <rPh sb="40" eb="41">
      <t>ア</t>
    </rPh>
    <rPh sb="43" eb="45">
      <t>ジッシ</t>
    </rPh>
    <phoneticPr fontId="2"/>
  </si>
  <si>
    <t>　　　（人力で入らない場合には、このほかにも簡易貫入試験で下穴を開ける場合もある）</t>
    <rPh sb="4" eb="6">
      <t>ジンリキ</t>
    </rPh>
    <rPh sb="7" eb="8">
      <t>ハイ</t>
    </rPh>
    <rPh sb="11" eb="13">
      <t>バアイ</t>
    </rPh>
    <rPh sb="22" eb="24">
      <t>カンイ</t>
    </rPh>
    <rPh sb="24" eb="26">
      <t>カンニュウ</t>
    </rPh>
    <rPh sb="26" eb="28">
      <t>シケン</t>
    </rPh>
    <rPh sb="29" eb="30">
      <t>シタ</t>
    </rPh>
    <rPh sb="30" eb="31">
      <t>アナ</t>
    </rPh>
    <rPh sb="32" eb="33">
      <t>ア</t>
    </rPh>
    <rPh sb="35" eb="37">
      <t>バアイ</t>
    </rPh>
    <phoneticPr fontId="2"/>
  </si>
  <si>
    <r>
      <rPr>
        <b/>
        <sz val="9"/>
        <rFont val="ＭＳ Ｐゴシック"/>
        <family val="3"/>
        <charset val="128"/>
      </rPr>
      <t>地盤の含水状態（測定前数日間の天候などを記述）等：</t>
    </r>
    <r>
      <rPr>
        <sz val="9"/>
        <rFont val="ＭＳ Ｐゴシック"/>
        <family val="3"/>
        <charset val="128"/>
      </rPr>
      <t xml:space="preserve">
</t>
    </r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rPh sb="23" eb="2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</si>
</sst>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0.0_ "/>
    <numFmt numFmtId="177" formatCode="0.00_ "/>
    <numFmt numFmtId="178" formatCode="0.0000_ "/>
    <numFmt numFmtId="179" formatCode="General&quot;(m/s2)&quot;"/>
    <numFmt numFmtId="180" formatCode="0.000&quot;N&quot;"/>
    <numFmt numFmtId="181" formatCode="General&quot;kN/㎡&quot;"/>
    <numFmt numFmtId="182" formatCode="0.0&quot;゜&quot;"/>
    <numFmt numFmtId="183" formatCode="0.0&quot;kN/㎡&quot;"/>
    <numFmt numFmtId="184" formatCode="0_);[Red]\(0\)"/>
    <numFmt numFmtId="185" formatCode="#,##0&quot;kN/㎡&quot;"/>
    <numFmt numFmtId="186" formatCode="0.00_ &quot;m&quot;"/>
    <numFmt numFmtId="187" formatCode="#,##0.00000000000000_ ;[Red]\-#,##0.00000000000000\ "/>
    <numFmt numFmtId="188" formatCode="0.00_);[Red]\(0.00\)"/>
    <numFmt numFmtId="189" formatCode="0.000&quot;ｋｇ&quot;"/>
    <numFmt numFmtId="190" formatCode="0.000_ "/>
    <numFmt numFmtId="191" formatCode="0_ "/>
    <numFmt numFmtId="192" formatCode="0.00&quot;(m/s2)&quot;"/>
    <numFmt numFmtId="193" formatCode="yyyy&quot;年&quot;m&quot;月&quot;d&quot;日&quot;;@"/>
    <numFmt numFmtId="194" formatCode="h:mm;@"/>
    <numFmt numFmtId="195" formatCode="0.00&quot;m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87" fontId="5" fillId="2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76" fontId="13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8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0" borderId="23" xfId="0" applyFont="1" applyBorder="1" applyAlignment="1">
      <alignment wrapText="1"/>
    </xf>
    <xf numFmtId="0" fontId="5" fillId="0" borderId="0" xfId="0" applyFont="1" applyAlignment="1">
      <alignment wrapText="1"/>
    </xf>
    <xf numFmtId="0" fontId="16" fillId="2" borderId="0" xfId="2" applyFont="1" applyFill="1" applyAlignment="1" applyProtection="1">
      <alignment wrapText="1"/>
    </xf>
    <xf numFmtId="0" fontId="9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183" fontId="5" fillId="2" borderId="33" xfId="0" applyNumberFormat="1" applyFont="1" applyFill="1" applyBorder="1" applyAlignment="1">
      <alignment horizontal="left" vertical="center"/>
    </xf>
    <xf numFmtId="183" fontId="5" fillId="2" borderId="34" xfId="0" applyNumberFormat="1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right" vertical="center"/>
    </xf>
    <xf numFmtId="178" fontId="5" fillId="2" borderId="33" xfId="0" applyNumberFormat="1" applyFont="1" applyFill="1" applyBorder="1" applyAlignment="1">
      <alignment horizontal="left" vertical="center"/>
    </xf>
    <xf numFmtId="178" fontId="5" fillId="2" borderId="34" xfId="0" applyNumberFormat="1" applyFont="1" applyFill="1" applyBorder="1" applyAlignment="1">
      <alignment horizontal="left" vertical="center"/>
    </xf>
    <xf numFmtId="182" fontId="5" fillId="2" borderId="33" xfId="0" applyNumberFormat="1" applyFont="1" applyFill="1" applyBorder="1" applyAlignment="1">
      <alignment horizontal="left" vertical="center"/>
    </xf>
    <xf numFmtId="182" fontId="5" fillId="2" borderId="36" xfId="0" applyNumberFormat="1" applyFont="1" applyFill="1" applyBorder="1" applyAlignment="1">
      <alignment horizontal="left" vertical="center"/>
    </xf>
    <xf numFmtId="191" fontId="9" fillId="2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8" fontId="5" fillId="2" borderId="22" xfId="0" applyNumberFormat="1" applyFont="1" applyFill="1" applyBorder="1" applyAlignment="1">
      <alignment horizontal="center" vertical="center"/>
    </xf>
    <xf numFmtId="188" fontId="5" fillId="2" borderId="22" xfId="1" applyNumberFormat="1" applyFont="1" applyFill="1" applyBorder="1" applyAlignment="1">
      <alignment horizontal="center" vertical="center"/>
    </xf>
    <xf numFmtId="191" fontId="9" fillId="2" borderId="6" xfId="0" applyNumberFormat="1" applyFont="1" applyFill="1" applyBorder="1" applyAlignment="1">
      <alignment horizontal="center" vertical="center"/>
    </xf>
    <xf numFmtId="191" fontId="9" fillId="2" borderId="5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88" fontId="5" fillId="2" borderId="1" xfId="0" applyNumberFormat="1" applyFont="1" applyFill="1" applyBorder="1" applyAlignment="1">
      <alignment horizontal="center" vertical="center"/>
    </xf>
    <xf numFmtId="188" fontId="5" fillId="2" borderId="1" xfId="1" applyNumberFormat="1" applyFont="1" applyFill="1" applyBorder="1" applyAlignment="1">
      <alignment horizontal="center" vertical="center"/>
    </xf>
    <xf numFmtId="191" fontId="9" fillId="2" borderId="1" xfId="0" applyNumberFormat="1" applyFont="1" applyFill="1" applyBorder="1" applyAlignment="1">
      <alignment horizontal="center" vertical="center"/>
    </xf>
    <xf numFmtId="188" fontId="5" fillId="2" borderId="6" xfId="0" applyNumberFormat="1" applyFont="1" applyFill="1" applyBorder="1" applyAlignment="1">
      <alignment horizontal="center" vertical="center"/>
    </xf>
    <xf numFmtId="188" fontId="5" fillId="2" borderId="5" xfId="0" applyNumberFormat="1" applyFont="1" applyFill="1" applyBorder="1" applyAlignment="1">
      <alignment horizontal="center" vertical="center"/>
    </xf>
    <xf numFmtId="188" fontId="5" fillId="2" borderId="6" xfId="1" applyNumberFormat="1" applyFont="1" applyFill="1" applyBorder="1" applyAlignment="1">
      <alignment horizontal="center" vertical="center"/>
    </xf>
    <xf numFmtId="188" fontId="5" fillId="2" borderId="5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95" fontId="5" fillId="2" borderId="13" xfId="0" applyNumberFormat="1" applyFont="1" applyFill="1" applyBorder="1" applyAlignment="1">
      <alignment horizontal="center" vertical="center"/>
    </xf>
    <xf numFmtId="195" fontId="5" fillId="2" borderId="14" xfId="0" applyNumberFormat="1" applyFont="1" applyFill="1" applyBorder="1" applyAlignment="1">
      <alignment horizontal="center" vertical="center"/>
    </xf>
    <xf numFmtId="195" fontId="5" fillId="2" borderId="15" xfId="0" applyNumberFormat="1" applyFont="1" applyFill="1" applyBorder="1" applyAlignment="1">
      <alignment horizontal="center" vertical="center"/>
    </xf>
    <xf numFmtId="195" fontId="5" fillId="2" borderId="16" xfId="0" applyNumberFormat="1" applyFont="1" applyFill="1" applyBorder="1" applyAlignment="1">
      <alignment horizontal="center" vertical="center"/>
    </xf>
    <xf numFmtId="195" fontId="5" fillId="2" borderId="17" xfId="0" applyNumberFormat="1" applyFont="1" applyFill="1" applyBorder="1" applyAlignment="1">
      <alignment horizontal="center" vertical="center"/>
    </xf>
    <xf numFmtId="195" fontId="5" fillId="2" borderId="18" xfId="0" applyNumberFormat="1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90" fontId="9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91" fontId="5" fillId="2" borderId="6" xfId="0" applyNumberFormat="1" applyFont="1" applyFill="1" applyBorder="1" applyAlignment="1">
      <alignment horizontal="center" vertical="center"/>
    </xf>
    <xf numFmtId="191" fontId="5" fillId="2" borderId="4" xfId="0" applyNumberFormat="1" applyFont="1" applyFill="1" applyBorder="1" applyAlignment="1">
      <alignment horizontal="center" vertical="center"/>
    </xf>
    <xf numFmtId="191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5" fillId="2" borderId="10" xfId="0" applyFont="1" applyFill="1" applyBorder="1" applyAlignment="1">
      <alignment horizontal="center" vertical="center"/>
    </xf>
    <xf numFmtId="189" fontId="5" fillId="2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83" fontId="11" fillId="2" borderId="4" xfId="0" applyNumberFormat="1" applyFont="1" applyFill="1" applyBorder="1" applyAlignment="1">
      <alignment horizontal="left" vertical="center"/>
    </xf>
    <xf numFmtId="183" fontId="11" fillId="2" borderId="5" xfId="0" applyNumberFormat="1" applyFont="1" applyFill="1" applyBorder="1" applyAlignment="1">
      <alignment horizontal="left" vertical="center"/>
    </xf>
    <xf numFmtId="182" fontId="11" fillId="2" borderId="4" xfId="0" applyNumberFormat="1" applyFont="1" applyFill="1" applyBorder="1" applyAlignment="1">
      <alignment horizontal="left" vertical="center"/>
    </xf>
    <xf numFmtId="182" fontId="11" fillId="2" borderId="5" xfId="0" applyNumberFormat="1" applyFont="1" applyFill="1" applyBorder="1" applyAlignment="1">
      <alignment horizontal="left" vertical="center"/>
    </xf>
    <xf numFmtId="192" fontId="5" fillId="2" borderId="5" xfId="0" applyNumberFormat="1" applyFont="1" applyFill="1" applyBorder="1" applyAlignment="1">
      <alignment horizontal="center" vertical="center"/>
    </xf>
    <xf numFmtId="192" fontId="5" fillId="2" borderId="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6" fontId="9" fillId="2" borderId="4" xfId="0" applyNumberFormat="1" applyFont="1" applyFill="1" applyBorder="1" applyAlignment="1">
      <alignment horizontal="center" vertical="center"/>
    </xf>
    <xf numFmtId="186" fontId="9" fillId="2" borderId="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93" fontId="9" fillId="2" borderId="6" xfId="0" applyNumberFormat="1" applyFont="1" applyFill="1" applyBorder="1" applyAlignment="1">
      <alignment horizontal="center" vertical="center"/>
    </xf>
    <xf numFmtId="193" fontId="9" fillId="2" borderId="4" xfId="0" applyNumberFormat="1" applyFont="1" applyFill="1" applyBorder="1" applyAlignment="1">
      <alignment horizontal="center" vertical="center"/>
    </xf>
    <xf numFmtId="193" fontId="9" fillId="2" borderId="5" xfId="0" applyNumberFormat="1" applyFont="1" applyFill="1" applyBorder="1" applyAlignment="1">
      <alignment horizontal="center" vertical="center"/>
    </xf>
    <xf numFmtId="194" fontId="9" fillId="2" borderId="6" xfId="0" applyNumberFormat="1" applyFont="1" applyFill="1" applyBorder="1" applyAlignment="1">
      <alignment horizontal="center" vertical="center"/>
    </xf>
    <xf numFmtId="194" fontId="9" fillId="2" borderId="11" xfId="0" applyNumberFormat="1" applyFont="1" applyFill="1" applyBorder="1" applyAlignment="1">
      <alignment horizontal="center" vertical="center"/>
    </xf>
    <xf numFmtId="185" fontId="5" fillId="2" borderId="1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81" fontId="9" fillId="2" borderId="6" xfId="0" applyNumberFormat="1" applyFont="1" applyFill="1" applyBorder="1" applyAlignment="1">
      <alignment horizontal="left" vertical="center"/>
    </xf>
    <xf numFmtId="181" fontId="9" fillId="2" borderId="4" xfId="0" applyNumberFormat="1" applyFont="1" applyFill="1" applyBorder="1" applyAlignment="1">
      <alignment horizontal="left" vertical="center"/>
    </xf>
    <xf numFmtId="181" fontId="9" fillId="2" borderId="5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40" fontId="5" fillId="2" borderId="0" xfId="1" applyNumberFormat="1" applyFon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184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7" fontId="5" fillId="2" borderId="22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9" fontId="5" fillId="2" borderId="11" xfId="0" applyNumberFormat="1" applyFont="1" applyFill="1" applyBorder="1" applyAlignment="1">
      <alignment horizontal="center" vertical="center"/>
    </xf>
    <xf numFmtId="184" fontId="5" fillId="2" borderId="22" xfId="0" applyNumberFormat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0" fontId="5" fillId="2" borderId="30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89" fontId="9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43"/>
          <c:h val="0.705632473024205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'経験式法 (2)'!$P$12:$P$17</c:f>
              <c:numCache>
                <c:formatCode>0.00_);[Red]\(0.00\)</c:formatCode>
                <c:ptCount val="6"/>
                <c:pt idx="0">
                  <c:v>2.2837680000000002</c:v>
                </c:pt>
                <c:pt idx="1">
                  <c:v>8.2837680000000002</c:v>
                </c:pt>
                <c:pt idx="2">
                  <c:v>14.283768</c:v>
                </c:pt>
                <c:pt idx="3">
                  <c:v>20.283767999999998</c:v>
                </c:pt>
                <c:pt idx="4">
                  <c:v>26.283767999999998</c:v>
                </c:pt>
                <c:pt idx="5">
                  <c:v>32.283768000000002</c:v>
                </c:pt>
              </c:numCache>
            </c:numRef>
          </c:xVal>
          <c:yVal>
            <c:numRef>
              <c:f>'経験式法 (2)'!$Q$12:$Q$17</c:f>
              <c:numCache>
                <c:formatCode>0.00_);[Red]\(0.00\)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8105381435163782"/>
                  <c:y val="5.5988255705324945E-3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trendline>
            <c:trendlineType val="linear"/>
            <c:forward val="1"/>
            <c:backward val="10"/>
            <c:dispRSqr val="0"/>
            <c:dispEq val="0"/>
          </c:trendline>
          <c:xVal>
            <c:numRef>
              <c:f>'経験式法 (2)'!$P$12:$P$17</c:f>
              <c:numCache>
                <c:formatCode>0.00_);[Red]\(0.00\)</c:formatCode>
                <c:ptCount val="6"/>
                <c:pt idx="0">
                  <c:v>2.2837680000000002</c:v>
                </c:pt>
                <c:pt idx="1">
                  <c:v>8.2837680000000002</c:v>
                </c:pt>
                <c:pt idx="2">
                  <c:v>14.283768</c:v>
                </c:pt>
                <c:pt idx="3">
                  <c:v>20.283767999999998</c:v>
                </c:pt>
                <c:pt idx="4">
                  <c:v>26.283767999999998</c:v>
                </c:pt>
                <c:pt idx="5">
                  <c:v>32.283768000000002</c:v>
                </c:pt>
              </c:numCache>
            </c:numRef>
          </c:xVal>
          <c:yVal>
            <c:numRef>
              <c:f>'経験式法 (2)'!$R$12:$R$17</c:f>
              <c:numCache>
                <c:formatCode>0.00_);[Red]\(0.00\)</c:formatCode>
                <c:ptCount val="6"/>
                <c:pt idx="0">
                  <c:v>4.5000000000000009</c:v>
                </c:pt>
                <c:pt idx="1">
                  <c:v>9</c:v>
                </c:pt>
                <c:pt idx="2">
                  <c:v>15</c:v>
                </c:pt>
                <c:pt idx="3">
                  <c:v>20.999999999999996</c:v>
                </c:pt>
                <c:pt idx="4">
                  <c:v>28.499999999999996</c:v>
                </c:pt>
                <c:pt idx="5">
                  <c:v>33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'経験式法 (2)'!$P$12:$P$17</c:f>
              <c:numCache>
                <c:formatCode>0.00_);[Red]\(0.00\)</c:formatCode>
                <c:ptCount val="6"/>
                <c:pt idx="0">
                  <c:v>2.2837680000000002</c:v>
                </c:pt>
                <c:pt idx="1">
                  <c:v>8.2837680000000002</c:v>
                </c:pt>
                <c:pt idx="2">
                  <c:v>14.283768</c:v>
                </c:pt>
                <c:pt idx="3">
                  <c:v>20.283767999999998</c:v>
                </c:pt>
                <c:pt idx="4">
                  <c:v>26.283767999999998</c:v>
                </c:pt>
                <c:pt idx="5">
                  <c:v>32.283768000000002</c:v>
                </c:pt>
              </c:numCache>
            </c:numRef>
          </c:xVal>
          <c:yVal>
            <c:numRef>
              <c:f>'経験式法 (2)'!$S$12:$S$17</c:f>
              <c:numCache>
                <c:formatCode>0.00_);[Red]\(0.00\)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80488"/>
        <c:axId val="237987936"/>
      </c:scatterChart>
      <c:valAx>
        <c:axId val="237980488"/>
        <c:scaling>
          <c:orientation val="minMax"/>
          <c:min val="0"/>
        </c:scaling>
        <c:delete val="0"/>
        <c:axPos val="b"/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#,##0_);[Red]\(#,##0\)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37987936"/>
        <c:crosses val="autoZero"/>
        <c:crossBetween val="midCat"/>
        <c:majorUnit val="5"/>
        <c:minorUnit val="1"/>
      </c:valAx>
      <c:valAx>
        <c:axId val="237987936"/>
        <c:scaling>
          <c:orientation val="minMax"/>
          <c:min val="0"/>
        </c:scaling>
        <c:delete val="0"/>
        <c:axPos val="l"/>
        <c:majorGridlines>
          <c:spPr>
            <a:ln w="9525"/>
          </c:spPr>
        </c:majorGridlines>
        <c:numFmt formatCode="#,##0_);[Red]\(#,##0\)" sourceLinked="0"/>
        <c:majorTickMark val="out"/>
        <c:minorTickMark val="none"/>
        <c:tickLblPos val="nextTo"/>
        <c:crossAx val="237980488"/>
        <c:crossesAt val="0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43"/>
          <c:h val="0.705632473024205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経験式法!$Q$12:$Q$17</c:f>
              <c:numCache>
                <c:formatCode>0.00_);[Red]\(0.00\)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8105381435163782"/>
                  <c:y val="5.5988255705324945E-3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trendline>
            <c:trendlineType val="linear"/>
            <c:forward val="1"/>
            <c:backward val="10"/>
            <c:dispRSqr val="0"/>
            <c:dispEq val="0"/>
          </c:trendline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経験式法!$R$12:$R$17</c:f>
              <c:numCache>
                <c:formatCode>0.00_);[Red]\(0.00\)</c:formatCode>
                <c:ptCount val="6"/>
                <c:pt idx="0">
                  <c:v>12.000000000000002</c:v>
                </c:pt>
                <c:pt idx="1">
                  <c:v>20.999999999999996</c:v>
                </c:pt>
                <c:pt idx="2">
                  <c:v>28.499999999999996</c:v>
                </c:pt>
                <c:pt idx="3">
                  <c:v>30.749999999999996</c:v>
                </c:pt>
                <c:pt idx="4">
                  <c:v>33.75</c:v>
                </c:pt>
                <c:pt idx="5">
                  <c:v>41.999999999999993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経験式法!$S$12:$S$17</c:f>
              <c:numCache>
                <c:formatCode>0.00_);[Red]\(0.00\)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82448"/>
        <c:axId val="237986368"/>
      </c:scatterChart>
      <c:valAx>
        <c:axId val="237982448"/>
        <c:scaling>
          <c:orientation val="minMax"/>
          <c:min val="0"/>
        </c:scaling>
        <c:delete val="0"/>
        <c:axPos val="b"/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#,##0_);[Red]\(#,##0\)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37986368"/>
        <c:crosses val="autoZero"/>
        <c:crossBetween val="midCat"/>
        <c:majorUnit val="5"/>
        <c:minorUnit val="1"/>
      </c:valAx>
      <c:valAx>
        <c:axId val="237986368"/>
        <c:scaling>
          <c:orientation val="minMax"/>
          <c:min val="0"/>
        </c:scaling>
        <c:delete val="0"/>
        <c:axPos val="l"/>
        <c:majorGridlines>
          <c:spPr>
            <a:ln w="9525"/>
          </c:spPr>
        </c:majorGridlines>
        <c:numFmt formatCode="#,##0_);[Red]\(#,##0\)" sourceLinked="0"/>
        <c:majorTickMark val="out"/>
        <c:minorTickMark val="none"/>
        <c:tickLblPos val="nextTo"/>
        <c:crossAx val="237982448"/>
        <c:crossesAt val="0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65234564126094"/>
          <c:y val="5.2576207293927014E-2"/>
          <c:w val="0.69278905497360133"/>
          <c:h val="0.92269788239060879"/>
        </c:manualLayout>
      </c:layout>
      <c:scatterChart>
        <c:scatterStyle val="lineMarker"/>
        <c:varyColors val="0"/>
        <c:ser>
          <c:idx val="0"/>
          <c:order val="0"/>
          <c:xVal>
            <c:numRef>
              <c:f>貫入抵抗!$J$12:$J$36</c:f>
              <c:numCache>
                <c:formatCode>#,##0_);[Red]\(#,##0\)</c:formatCode>
                <c:ptCount val="25"/>
                <c:pt idx="0">
                  <c:v>93.048295454545439</c:v>
                </c:pt>
                <c:pt idx="1">
                  <c:v>206.68465909090907</c:v>
                </c:pt>
                <c:pt idx="2">
                  <c:v>888.50284090909076</c:v>
                </c:pt>
                <c:pt idx="3">
                  <c:v>963.15738636363631</c:v>
                </c:pt>
                <c:pt idx="4">
                  <c:v>849.52102272727268</c:v>
                </c:pt>
                <c:pt idx="5">
                  <c:v>679.0664772727273</c:v>
                </c:pt>
                <c:pt idx="6">
                  <c:v>980.99374999999986</c:v>
                </c:pt>
                <c:pt idx="7">
                  <c:v>1265.0846590909089</c:v>
                </c:pt>
                <c:pt idx="8">
                  <c:v>1605.9937499999999</c:v>
                </c:pt>
                <c:pt idx="9">
                  <c:v>1510.1937499999999</c:v>
                </c:pt>
                <c:pt idx="10">
                  <c:v>1567.0119318181817</c:v>
                </c:pt>
                <c:pt idx="11">
                  <c:v>1812.1210227272727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貫入抵抗!$K$12:$K$36</c:f>
              <c:numCache>
                <c:formatCode>#,##0_);[Red]\(#,##0\)</c:formatCode>
                <c:ptCount val="25"/>
              </c:numCache>
            </c:numRef>
          </c:yVal>
          <c:smooth val="0"/>
        </c:ser>
        <c:ser>
          <c:idx val="1"/>
          <c:order val="1"/>
          <c:xVal>
            <c:numRef>
              <c:f>貫入抵抗!$J$12:$J$36</c:f>
              <c:numCache>
                <c:formatCode>#,##0_);[Red]\(#,##0\)</c:formatCode>
                <c:ptCount val="25"/>
                <c:pt idx="0">
                  <c:v>93.048295454545439</c:v>
                </c:pt>
                <c:pt idx="1">
                  <c:v>206.68465909090907</c:v>
                </c:pt>
                <c:pt idx="2">
                  <c:v>888.50284090909076</c:v>
                </c:pt>
                <c:pt idx="3">
                  <c:v>963.15738636363631</c:v>
                </c:pt>
                <c:pt idx="4">
                  <c:v>849.52102272727268</c:v>
                </c:pt>
                <c:pt idx="5">
                  <c:v>679.0664772727273</c:v>
                </c:pt>
                <c:pt idx="6">
                  <c:v>980.99374999999986</c:v>
                </c:pt>
                <c:pt idx="7">
                  <c:v>1265.0846590909089</c:v>
                </c:pt>
                <c:pt idx="8">
                  <c:v>1605.9937499999999</c:v>
                </c:pt>
                <c:pt idx="9">
                  <c:v>1510.1937499999999</c:v>
                </c:pt>
                <c:pt idx="10">
                  <c:v>1567.0119318181817</c:v>
                </c:pt>
                <c:pt idx="11">
                  <c:v>1812.1210227272727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貫入抵抗!$U$12:$U$36</c:f>
              <c:numCache>
                <c:formatCode>0.0_ </c:formatCode>
                <c:ptCount val="25"/>
                <c:pt idx="0">
                  <c:v>-0.2</c:v>
                </c:pt>
                <c:pt idx="1">
                  <c:v>-0.4</c:v>
                </c:pt>
                <c:pt idx="2">
                  <c:v>-0.6</c:v>
                </c:pt>
                <c:pt idx="3">
                  <c:v>-0.8</c:v>
                </c:pt>
                <c:pt idx="4">
                  <c:v>-1</c:v>
                </c:pt>
                <c:pt idx="5">
                  <c:v>-1.2</c:v>
                </c:pt>
                <c:pt idx="6">
                  <c:v>-1.4</c:v>
                </c:pt>
                <c:pt idx="7">
                  <c:v>-1.6</c:v>
                </c:pt>
                <c:pt idx="8">
                  <c:v>-1.8</c:v>
                </c:pt>
                <c:pt idx="9">
                  <c:v>-2</c:v>
                </c:pt>
                <c:pt idx="10">
                  <c:v>-2.2000000000000002</c:v>
                </c:pt>
                <c:pt idx="11">
                  <c:v>-2.4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84408"/>
        <c:axId val="237981272"/>
      </c:scatterChart>
      <c:valAx>
        <c:axId val="237984408"/>
        <c:scaling>
          <c:orientation val="minMax"/>
        </c:scaling>
        <c:delete val="0"/>
        <c:axPos val="b"/>
        <c:majorGridlines/>
        <c:minorGridlines>
          <c:spPr>
            <a:ln w="3175">
              <a:prstDash val="sysDot"/>
            </a:ln>
          </c:spPr>
        </c:minorGridlines>
        <c:numFmt formatCode="#,##0_);[Red]\(#,##0\)" sourceLinked="1"/>
        <c:majorTickMark val="out"/>
        <c:minorTickMark val="none"/>
        <c:tickLblPos val="high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1272"/>
        <c:crosses val="autoZero"/>
        <c:crossBetween val="midCat"/>
      </c:valAx>
      <c:valAx>
        <c:axId val="237981272"/>
        <c:scaling>
          <c:orientation val="minMax"/>
        </c:scaling>
        <c:delete val="0"/>
        <c:axPos val="l"/>
        <c:majorGridlines/>
        <c:minorGridlines/>
        <c:numFmt formatCode="0.0" sourceLinked="0"/>
        <c:majorTickMark val="out"/>
        <c:minorTickMark val="none"/>
        <c:tickLblPos val="nextTo"/>
        <c:crossAx val="2379844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3.xml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24</xdr:row>
      <xdr:rowOff>76199</xdr:rowOff>
    </xdr:from>
    <xdr:to>
      <xdr:col>19</xdr:col>
      <xdr:colOff>247650</xdr:colOff>
      <xdr:row>44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049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24</xdr:row>
      <xdr:rowOff>76199</xdr:rowOff>
    </xdr:from>
    <xdr:to>
      <xdr:col>19</xdr:col>
      <xdr:colOff>247650</xdr:colOff>
      <xdr:row>44</xdr:row>
      <xdr:rowOff>123824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720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76200</xdr:colOff>
      <xdr:row>10</xdr:row>
      <xdr:rowOff>66675</xdr:rowOff>
    </xdr:from>
    <xdr:to>
      <xdr:col>18</xdr:col>
      <xdr:colOff>323850</xdr:colOff>
      <xdr:row>26</xdr:row>
      <xdr:rowOff>200025</xdr:rowOff>
    </xdr:to>
    <xdr:graphicFrame macro="">
      <xdr:nvGraphicFramePr>
        <xdr:cNvPr id="720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36</xdr:row>
      <xdr:rowOff>95250</xdr:rowOff>
    </xdr:from>
    <xdr:to>
      <xdr:col>19</xdr:col>
      <xdr:colOff>295275</xdr:colOff>
      <xdr:row>37</xdr:row>
      <xdr:rowOff>152400</xdr:rowOff>
    </xdr:to>
    <xdr:pic>
      <xdr:nvPicPr>
        <xdr:cNvPr id="72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163050"/>
          <a:ext cx="6467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95250</xdr:colOff>
      <xdr:row>9</xdr:row>
      <xdr:rowOff>114300</xdr:rowOff>
    </xdr:from>
    <xdr:to>
      <xdr:col>29</xdr:col>
      <xdr:colOff>200025</xdr:colOff>
      <xdr:row>18</xdr:row>
      <xdr:rowOff>132169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01150" y="2771775"/>
          <a:ext cx="2847975" cy="214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b.pwri.go.jp/pdf/D664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b.pwri.go.jp/pdf/D6641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7"/>
  <sheetViews>
    <sheetView workbookViewId="0">
      <selection activeCell="B18" sqref="B18:T20"/>
    </sheetView>
  </sheetViews>
  <sheetFormatPr defaultRowHeight="13.5"/>
  <cols>
    <col min="1" max="1" width="1.375" style="2" customWidth="1"/>
    <col min="2" max="20" width="4.5" style="2" customWidth="1"/>
    <col min="21" max="21" width="1.125" style="2" customWidth="1"/>
    <col min="22" max="22" width="4.5" style="2" customWidth="1"/>
    <col min="23" max="24" width="9" style="2"/>
    <col min="25" max="25" width="13.875" style="2" bestFit="1" customWidth="1"/>
    <col min="26" max="16384" width="9" style="2"/>
  </cols>
  <sheetData>
    <row r="1" spans="2:25" ht="60" customHeight="1" thickBo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2:25" ht="21" customHeight="1">
      <c r="B2" s="105" t="s">
        <v>61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W2" s="14" t="s">
        <v>79</v>
      </c>
    </row>
    <row r="3" spans="2:25" s="14" customFormat="1" ht="18" customHeight="1">
      <c r="B3" s="86" t="s">
        <v>0</v>
      </c>
      <c r="C3" s="79"/>
      <c r="D3" s="100"/>
      <c r="E3" s="90"/>
      <c r="F3" s="90"/>
      <c r="G3" s="90"/>
      <c r="H3" s="90"/>
      <c r="I3" s="90"/>
      <c r="J3" s="101"/>
      <c r="K3" s="48" t="s">
        <v>2</v>
      </c>
      <c r="L3" s="48"/>
      <c r="M3" s="48"/>
      <c r="N3" s="108"/>
      <c r="O3" s="109"/>
      <c r="P3" s="109"/>
      <c r="Q3" s="110"/>
      <c r="R3" s="15" t="s">
        <v>58</v>
      </c>
      <c r="S3" s="111"/>
      <c r="T3" s="112"/>
      <c r="W3" s="14" t="s">
        <v>80</v>
      </c>
    </row>
    <row r="4" spans="2:25" s="14" customFormat="1" ht="18" customHeight="1">
      <c r="B4" s="86" t="s">
        <v>57</v>
      </c>
      <c r="C4" s="78"/>
      <c r="D4" s="100"/>
      <c r="E4" s="101"/>
      <c r="F4" s="77" t="s">
        <v>55</v>
      </c>
      <c r="G4" s="79"/>
      <c r="H4" s="102">
        <v>1</v>
      </c>
      <c r="I4" s="102"/>
      <c r="J4" s="103"/>
      <c r="K4" s="48" t="s">
        <v>3</v>
      </c>
      <c r="L4" s="48"/>
      <c r="M4" s="48"/>
      <c r="N4" s="100"/>
      <c r="O4" s="90"/>
      <c r="P4" s="90"/>
      <c r="Q4" s="90"/>
      <c r="R4" s="15" t="s">
        <v>4</v>
      </c>
      <c r="S4" s="90"/>
      <c r="T4" s="91"/>
    </row>
    <row r="5" spans="2:25" s="14" customFormat="1" ht="23.25" customHeight="1">
      <c r="B5" s="92" t="str">
        <f>+B23</f>
        <v>経験式による粘着力ｃｄｋ’=</v>
      </c>
      <c r="C5" s="93"/>
      <c r="D5" s="93"/>
      <c r="E5" s="93"/>
      <c r="F5" s="94">
        <f>+F23</f>
        <v>1.4631429714285709</v>
      </c>
      <c r="G5" s="94"/>
      <c r="H5" s="95"/>
      <c r="I5" s="48" t="s">
        <v>15</v>
      </c>
      <c r="J5" s="48"/>
      <c r="K5" s="48"/>
      <c r="L5" s="48"/>
      <c r="M5" s="77"/>
      <c r="N5" s="96">
        <f>+R23</f>
        <v>44.587807258597685</v>
      </c>
      <c r="O5" s="97"/>
      <c r="P5" s="48" t="s">
        <v>13</v>
      </c>
      <c r="Q5" s="48"/>
      <c r="R5" s="77"/>
      <c r="S5" s="98">
        <v>9.81</v>
      </c>
      <c r="T5" s="99"/>
    </row>
    <row r="6" spans="2:25" s="14" customFormat="1" ht="18" customHeight="1">
      <c r="B6" s="82" t="s">
        <v>81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W6" s="4">
        <v>41366</v>
      </c>
      <c r="X6" s="13" t="s">
        <v>62</v>
      </c>
      <c r="Y6" s="14" t="s">
        <v>64</v>
      </c>
    </row>
    <row r="7" spans="2:25" s="14" customFormat="1" ht="18" customHeight="1">
      <c r="B7" s="8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W7" s="16">
        <v>42336</v>
      </c>
      <c r="X7" s="13" t="s">
        <v>78</v>
      </c>
      <c r="Y7" s="14" t="s">
        <v>64</v>
      </c>
    </row>
    <row r="8" spans="2:25" s="14" customFormat="1" ht="18" customHeight="1">
      <c r="B8" s="86" t="s">
        <v>11</v>
      </c>
      <c r="C8" s="78"/>
      <c r="D8" s="78"/>
      <c r="E8" s="78"/>
      <c r="F8" s="78"/>
      <c r="G8" s="78"/>
      <c r="H8" s="79"/>
      <c r="I8" s="87">
        <v>0.33</v>
      </c>
      <c r="J8" s="87"/>
      <c r="K8" s="88">
        <f>+I8*$S$5</f>
        <v>3.2373000000000003</v>
      </c>
      <c r="L8" s="88"/>
      <c r="M8" s="77" t="s">
        <v>12</v>
      </c>
      <c r="N8" s="78"/>
      <c r="O8" s="78"/>
      <c r="P8" s="79"/>
      <c r="Q8" s="87">
        <v>0.32</v>
      </c>
      <c r="R8" s="87"/>
      <c r="S8" s="88">
        <f>+Q8*$S$5</f>
        <v>3.1392000000000002</v>
      </c>
      <c r="T8" s="89"/>
    </row>
    <row r="9" spans="2:25" s="14" customFormat="1" ht="18" customHeight="1">
      <c r="B9" s="68" t="s">
        <v>6</v>
      </c>
      <c r="C9" s="69"/>
      <c r="D9" s="69"/>
      <c r="E9" s="69"/>
      <c r="F9" s="70">
        <f>25*0.001</f>
        <v>2.5000000000000001E-2</v>
      </c>
      <c r="G9" s="70"/>
      <c r="H9" s="70"/>
      <c r="I9" s="71" t="s">
        <v>7</v>
      </c>
      <c r="J9" s="72"/>
      <c r="K9" s="73"/>
      <c r="L9" s="74">
        <v>60</v>
      </c>
      <c r="M9" s="75"/>
      <c r="N9" s="76"/>
      <c r="O9" s="77" t="s">
        <v>59</v>
      </c>
      <c r="P9" s="78"/>
      <c r="Q9" s="79"/>
      <c r="R9" s="80"/>
      <c r="S9" s="80"/>
      <c r="T9" s="81"/>
    </row>
    <row r="10" spans="2:25" s="14" customFormat="1" ht="18" customHeight="1">
      <c r="B10" s="67" t="s">
        <v>53</v>
      </c>
      <c r="C10" s="48"/>
      <c r="D10" s="48" t="s">
        <v>52</v>
      </c>
      <c r="E10" s="48"/>
      <c r="F10" s="48" t="s">
        <v>51</v>
      </c>
      <c r="G10" s="48"/>
      <c r="H10" s="48" t="s">
        <v>50</v>
      </c>
      <c r="I10" s="48"/>
      <c r="J10" s="48" t="s">
        <v>49</v>
      </c>
      <c r="K10" s="48"/>
      <c r="L10" s="48" t="s">
        <v>48</v>
      </c>
      <c r="M10" s="48"/>
      <c r="N10" s="48" t="s">
        <v>47</v>
      </c>
      <c r="O10" s="48"/>
      <c r="P10" s="48" t="s">
        <v>46</v>
      </c>
      <c r="Q10" s="48"/>
      <c r="R10" s="48" t="s">
        <v>45</v>
      </c>
      <c r="S10" s="48"/>
      <c r="T10" s="6"/>
    </row>
    <row r="11" spans="2:25" s="14" customFormat="1" ht="18" customHeight="1">
      <c r="B11" s="67" t="s">
        <v>10</v>
      </c>
      <c r="C11" s="48"/>
      <c r="D11" s="48" t="s">
        <v>41</v>
      </c>
      <c r="E11" s="48"/>
      <c r="F11" s="48" t="s">
        <v>9</v>
      </c>
      <c r="G11" s="48"/>
      <c r="H11" s="48" t="s">
        <v>43</v>
      </c>
      <c r="I11" s="48"/>
      <c r="J11" s="48" t="s">
        <v>41</v>
      </c>
      <c r="K11" s="48"/>
      <c r="L11" s="48" t="s">
        <v>42</v>
      </c>
      <c r="M11" s="48"/>
      <c r="N11" s="48" t="s">
        <v>41</v>
      </c>
      <c r="O11" s="48"/>
      <c r="P11" s="48" t="s">
        <v>40</v>
      </c>
      <c r="Q11" s="48"/>
      <c r="R11" s="48" t="s">
        <v>40</v>
      </c>
      <c r="S11" s="48"/>
      <c r="T11" s="6"/>
    </row>
    <row r="12" spans="2:25" s="14" customFormat="1" ht="18.75" customHeight="1">
      <c r="B12" s="49">
        <f>+H4</f>
        <v>1</v>
      </c>
      <c r="C12" s="50"/>
      <c r="D12" s="55">
        <v>0.1</v>
      </c>
      <c r="E12" s="56"/>
      <c r="F12" s="61">
        <v>2</v>
      </c>
      <c r="G12" s="62"/>
      <c r="H12" s="37">
        <v>0</v>
      </c>
      <c r="I12" s="38"/>
      <c r="J12" s="39">
        <v>0.4</v>
      </c>
      <c r="K12" s="40"/>
      <c r="L12" s="44">
        <f t="shared" ref="L12:L17" si="0">+H12+($K$8+$F$12*$S$8)</f>
        <v>9.5157000000000007</v>
      </c>
      <c r="M12" s="45"/>
      <c r="N12" s="44">
        <f t="shared" ref="N12:N17" si="1">+J12-$D$12</f>
        <v>0.30000000000000004</v>
      </c>
      <c r="O12" s="45"/>
      <c r="P12" s="46">
        <f t="shared" ref="P12:P17" si="2">+L12*240/1000</f>
        <v>2.2837680000000002</v>
      </c>
      <c r="Q12" s="47"/>
      <c r="R12" s="46">
        <f t="shared" ref="R12:R17" si="3">+N12*1.5*10^4/1000</f>
        <v>4.5000000000000009</v>
      </c>
      <c r="S12" s="47"/>
      <c r="T12" s="7">
        <v>1</v>
      </c>
      <c r="Y12" s="8"/>
    </row>
    <row r="13" spans="2:25" s="14" customFormat="1" ht="18.75" customHeight="1">
      <c r="B13" s="51"/>
      <c r="C13" s="52"/>
      <c r="D13" s="57"/>
      <c r="E13" s="58"/>
      <c r="F13" s="63"/>
      <c r="G13" s="64"/>
      <c r="H13" s="37">
        <v>25</v>
      </c>
      <c r="I13" s="38"/>
      <c r="J13" s="39">
        <v>0.7</v>
      </c>
      <c r="K13" s="40"/>
      <c r="L13" s="44">
        <f t="shared" si="0"/>
        <v>34.515700000000002</v>
      </c>
      <c r="M13" s="45"/>
      <c r="N13" s="44">
        <f t="shared" si="1"/>
        <v>0.6</v>
      </c>
      <c r="O13" s="45"/>
      <c r="P13" s="46">
        <f t="shared" si="2"/>
        <v>8.2837680000000002</v>
      </c>
      <c r="Q13" s="47"/>
      <c r="R13" s="46">
        <f t="shared" si="3"/>
        <v>9</v>
      </c>
      <c r="S13" s="47"/>
      <c r="T13" s="7">
        <v>2</v>
      </c>
    </row>
    <row r="14" spans="2:25" s="14" customFormat="1" ht="18.75" customHeight="1">
      <c r="B14" s="51"/>
      <c r="C14" s="52"/>
      <c r="D14" s="57"/>
      <c r="E14" s="58"/>
      <c r="F14" s="63"/>
      <c r="G14" s="64"/>
      <c r="H14" s="37">
        <v>50</v>
      </c>
      <c r="I14" s="38"/>
      <c r="J14" s="39">
        <v>1.1000000000000001</v>
      </c>
      <c r="K14" s="40"/>
      <c r="L14" s="44">
        <f t="shared" si="0"/>
        <v>59.515700000000002</v>
      </c>
      <c r="M14" s="45"/>
      <c r="N14" s="44">
        <f t="shared" si="1"/>
        <v>1</v>
      </c>
      <c r="O14" s="45"/>
      <c r="P14" s="46">
        <f t="shared" si="2"/>
        <v>14.283768</v>
      </c>
      <c r="Q14" s="47"/>
      <c r="R14" s="46">
        <f t="shared" si="3"/>
        <v>15</v>
      </c>
      <c r="S14" s="47"/>
      <c r="T14" s="7">
        <v>3</v>
      </c>
    </row>
    <row r="15" spans="2:25" s="14" customFormat="1" ht="18.75" customHeight="1">
      <c r="B15" s="51"/>
      <c r="C15" s="52"/>
      <c r="D15" s="57"/>
      <c r="E15" s="58"/>
      <c r="F15" s="63"/>
      <c r="G15" s="64"/>
      <c r="H15" s="43">
        <v>75</v>
      </c>
      <c r="I15" s="38"/>
      <c r="J15" s="39">
        <v>1.5</v>
      </c>
      <c r="K15" s="40"/>
      <c r="L15" s="41">
        <f t="shared" si="0"/>
        <v>84.515699999999995</v>
      </c>
      <c r="M15" s="41"/>
      <c r="N15" s="41">
        <f t="shared" si="1"/>
        <v>1.4</v>
      </c>
      <c r="O15" s="41"/>
      <c r="P15" s="42">
        <f t="shared" si="2"/>
        <v>20.283767999999998</v>
      </c>
      <c r="Q15" s="42"/>
      <c r="R15" s="42">
        <f t="shared" si="3"/>
        <v>20.999999999999996</v>
      </c>
      <c r="S15" s="42"/>
      <c r="T15" s="7">
        <v>4</v>
      </c>
    </row>
    <row r="16" spans="2:25" s="14" customFormat="1" ht="18.75" customHeight="1">
      <c r="B16" s="51"/>
      <c r="C16" s="52"/>
      <c r="D16" s="57"/>
      <c r="E16" s="58"/>
      <c r="F16" s="63"/>
      <c r="G16" s="64"/>
      <c r="H16" s="37">
        <v>100</v>
      </c>
      <c r="I16" s="38"/>
      <c r="J16" s="39">
        <v>2</v>
      </c>
      <c r="K16" s="40"/>
      <c r="L16" s="41">
        <f t="shared" si="0"/>
        <v>109.5157</v>
      </c>
      <c r="M16" s="41"/>
      <c r="N16" s="41">
        <f t="shared" si="1"/>
        <v>1.9</v>
      </c>
      <c r="O16" s="41"/>
      <c r="P16" s="42">
        <f t="shared" si="2"/>
        <v>26.283767999999998</v>
      </c>
      <c r="Q16" s="42"/>
      <c r="R16" s="42">
        <f t="shared" si="3"/>
        <v>28.499999999999996</v>
      </c>
      <c r="S16" s="42"/>
      <c r="T16" s="7">
        <v>5</v>
      </c>
    </row>
    <row r="17" spans="2:20" s="14" customFormat="1" ht="18.75" customHeight="1" thickBot="1">
      <c r="B17" s="53"/>
      <c r="C17" s="54"/>
      <c r="D17" s="59"/>
      <c r="E17" s="60"/>
      <c r="F17" s="65"/>
      <c r="G17" s="66"/>
      <c r="H17" s="33">
        <v>125</v>
      </c>
      <c r="I17" s="33"/>
      <c r="J17" s="34">
        <v>2.2999999999999998</v>
      </c>
      <c r="K17" s="34"/>
      <c r="L17" s="35">
        <f t="shared" si="0"/>
        <v>134.51570000000001</v>
      </c>
      <c r="M17" s="35"/>
      <c r="N17" s="35">
        <f t="shared" si="1"/>
        <v>2.1999999999999997</v>
      </c>
      <c r="O17" s="35"/>
      <c r="P17" s="36">
        <f t="shared" si="2"/>
        <v>32.283768000000002</v>
      </c>
      <c r="Q17" s="36"/>
      <c r="R17" s="36">
        <f t="shared" si="3"/>
        <v>33</v>
      </c>
      <c r="S17" s="36"/>
      <c r="T17" s="9">
        <v>6</v>
      </c>
    </row>
    <row r="18" spans="2:20" s="14" customFormat="1" ht="18.75" customHeight="1">
      <c r="B18" s="20" t="s">
        <v>68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2:20" s="14" customFormat="1" ht="18.75" customHeight="1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2:20" s="14" customFormat="1" ht="5.25" customHeight="1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2:20" s="14" customFormat="1" ht="15.75" customHeight="1">
      <c r="B21" s="22" t="s">
        <v>69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s="14" customFormat="1" ht="18.75" customHeight="1" thickBot="1">
      <c r="B22" s="23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s="14" customFormat="1" ht="18.75" customHeight="1" thickBot="1">
      <c r="B23" s="24" t="s">
        <v>14</v>
      </c>
      <c r="C23" s="25"/>
      <c r="D23" s="25"/>
      <c r="E23" s="25"/>
      <c r="F23" s="26">
        <f>INTERCEPT(R12:S17,P12:Q17)</f>
        <v>1.4631429714285709</v>
      </c>
      <c r="G23" s="27"/>
      <c r="H23" s="28" t="s">
        <v>17</v>
      </c>
      <c r="I23" s="25"/>
      <c r="J23" s="25"/>
      <c r="K23" s="29">
        <f>SLOPE(R12:S17,P12:Q17)</f>
        <v>0.98571428571428577</v>
      </c>
      <c r="L23" s="30"/>
      <c r="M23" s="28" t="s">
        <v>15</v>
      </c>
      <c r="N23" s="25"/>
      <c r="O23" s="25"/>
      <c r="P23" s="25"/>
      <c r="Q23" s="25"/>
      <c r="R23" s="31">
        <f>+ATAN(K23)*180/PI()</f>
        <v>44.587807258597685</v>
      </c>
      <c r="S23" s="31"/>
      <c r="T23" s="32"/>
    </row>
    <row r="24" spans="2:20" s="14" customFormat="1" ht="18.75" customHeight="1">
      <c r="C24" s="14" t="s">
        <v>18</v>
      </c>
      <c r="H24" s="17" t="s">
        <v>19</v>
      </c>
      <c r="I24" s="17"/>
      <c r="J24" s="17"/>
      <c r="N24" s="14" t="s">
        <v>60</v>
      </c>
      <c r="O24" s="18">
        <f>RSQ(R12:S17,P12:Q17)</f>
        <v>0.99533101045296146</v>
      </c>
      <c r="P24" s="18"/>
    </row>
    <row r="25" spans="2:20" s="14" customFormat="1" ht="18.75" customHeight="1">
      <c r="H25" s="19"/>
      <c r="I25" s="19"/>
    </row>
    <row r="26" spans="2:20" s="14" customFormat="1" ht="18.75" customHeight="1"/>
    <row r="27" spans="2:20" s="14" customFormat="1" ht="18.75" customHeight="1"/>
    <row r="28" spans="2:20" s="14" customFormat="1" ht="18.75" customHeight="1"/>
    <row r="29" spans="2:20" s="14" customFormat="1" ht="18.75" customHeight="1"/>
    <row r="30" spans="2:20" s="14" customFormat="1" ht="18.75" customHeight="1"/>
    <row r="31" spans="2:20" s="14" customFormat="1" ht="11.25"/>
    <row r="32" spans="2:20" s="14" customFormat="1" ht="11.25"/>
    <row r="33" spans="6:6" s="14" customFormat="1" ht="11.25"/>
    <row r="34" spans="6:6" s="14" customFormat="1" ht="11.25"/>
    <row r="35" spans="6:6" s="14" customFormat="1" ht="11.25"/>
    <row r="36" spans="6:6" s="14" customFormat="1" ht="11.25"/>
    <row r="37" spans="6:6" s="14" customFormat="1" ht="11.25"/>
    <row r="38" spans="6:6" s="14" customFormat="1" ht="11.25"/>
    <row r="39" spans="6:6" s="14" customFormat="1" ht="11.25"/>
    <row r="40" spans="6:6" s="14" customFormat="1" ht="11.25"/>
    <row r="41" spans="6:6" s="14" customFormat="1" ht="11.25"/>
    <row r="42" spans="6:6" s="14" customFormat="1" ht="11.25"/>
    <row r="43" spans="6:6" s="14" customFormat="1" ht="11.25"/>
    <row r="44" spans="6:6" s="14" customFormat="1" ht="11.25"/>
    <row r="45" spans="6:6" s="14" customFormat="1" ht="11.25"/>
    <row r="46" spans="6:6" s="14" customFormat="1" ht="11.25">
      <c r="F46" s="14" t="s">
        <v>16</v>
      </c>
    </row>
    <row r="47" spans="6:6" s="14" customFormat="1" ht="11.25"/>
    <row r="48" spans="6:6" s="14" customFormat="1" ht="11.25"/>
    <row r="49" s="14" customFormat="1" ht="11.25"/>
    <row r="50" s="14" customFormat="1" ht="11.25"/>
    <row r="51" s="14" customFormat="1" ht="11.25"/>
    <row r="52" s="14" customFormat="1" ht="11.25"/>
    <row r="53" s="14" customFormat="1" ht="11.25"/>
    <row r="54" s="14" customFormat="1" ht="11.25"/>
    <row r="55" s="14" customFormat="1" ht="11.25"/>
    <row r="56" s="14" customFormat="1" ht="11.25"/>
    <row r="57" s="14" customFormat="1" ht="11.25"/>
  </sheetData>
  <mergeCells count="102"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H4:J4"/>
    <mergeCell ref="K4:M4"/>
    <mergeCell ref="N4:Q4"/>
    <mergeCell ref="B9:E9"/>
    <mergeCell ref="F9:H9"/>
    <mergeCell ref="I9:K9"/>
    <mergeCell ref="L9:N9"/>
    <mergeCell ref="O9:Q9"/>
    <mergeCell ref="R9:T9"/>
    <mergeCell ref="B6:T7"/>
    <mergeCell ref="B8:H8"/>
    <mergeCell ref="I8:J8"/>
    <mergeCell ref="K8:L8"/>
    <mergeCell ref="M8:P8"/>
    <mergeCell ref="Q8:R8"/>
    <mergeCell ref="S8:T8"/>
    <mergeCell ref="R10:S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J10:K10"/>
    <mergeCell ref="L10:M10"/>
    <mergeCell ref="B12:C17"/>
    <mergeCell ref="D12:E17"/>
    <mergeCell ref="F12:G17"/>
    <mergeCell ref="H12:I12"/>
    <mergeCell ref="J12:K12"/>
    <mergeCell ref="L12:M12"/>
    <mergeCell ref="N12:O12"/>
    <mergeCell ref="P12:Q12"/>
    <mergeCell ref="N10:O10"/>
    <mergeCell ref="P10:Q10"/>
    <mergeCell ref="R12:S12"/>
    <mergeCell ref="H13:I13"/>
    <mergeCell ref="J13:K13"/>
    <mergeCell ref="L13:M13"/>
    <mergeCell ref="N13:O13"/>
    <mergeCell ref="P13:Q13"/>
    <mergeCell ref="R13:S13"/>
    <mergeCell ref="P11:Q11"/>
    <mergeCell ref="R11:S11"/>
    <mergeCell ref="H15:I15"/>
    <mergeCell ref="J15:K15"/>
    <mergeCell ref="L15:M15"/>
    <mergeCell ref="N15:O15"/>
    <mergeCell ref="P15:Q15"/>
    <mergeCell ref="R15:S15"/>
    <mergeCell ref="H14:I14"/>
    <mergeCell ref="J14:K14"/>
    <mergeCell ref="L14:M14"/>
    <mergeCell ref="N14:O14"/>
    <mergeCell ref="P14:Q14"/>
    <mergeCell ref="R14:S14"/>
    <mergeCell ref="H17:I17"/>
    <mergeCell ref="J17:K17"/>
    <mergeCell ref="L17:M17"/>
    <mergeCell ref="N17:O17"/>
    <mergeCell ref="P17:Q17"/>
    <mergeCell ref="R17:S17"/>
    <mergeCell ref="H16:I16"/>
    <mergeCell ref="J16:K16"/>
    <mergeCell ref="L16:M16"/>
    <mergeCell ref="N16:O16"/>
    <mergeCell ref="P16:Q16"/>
    <mergeCell ref="R16:S16"/>
    <mergeCell ref="H24:J24"/>
    <mergeCell ref="O24:P24"/>
    <mergeCell ref="H25:I25"/>
    <mergeCell ref="B18:T20"/>
    <mergeCell ref="B21:T21"/>
    <mergeCell ref="B22:T22"/>
    <mergeCell ref="B23:E23"/>
    <mergeCell ref="F23:G23"/>
    <mergeCell ref="H23:J23"/>
    <mergeCell ref="K23:L23"/>
    <mergeCell ref="M23:Q23"/>
    <mergeCell ref="R23:T23"/>
  </mergeCells>
  <phoneticPr fontId="2"/>
  <hyperlinks>
    <hyperlink ref="B21:T21" r:id="rId1" display="（土木研究所資料第４１７６号　土層強度検査棒による斜面の土層調査マニュアル（案）より）"/>
  </hyperlinks>
  <pageMargins left="0.78700000000000003" right="0.66" top="0.98399999999999999" bottom="0.67" header="0.51200000000000001" footer="0.51200000000000001"/>
  <pageSetup paperSize="9" orientation="portrait" copies="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7"/>
  <sheetViews>
    <sheetView tabSelected="1" topLeftCell="A13" workbookViewId="0">
      <selection activeCell="AE24" sqref="AE24"/>
    </sheetView>
  </sheetViews>
  <sheetFormatPr defaultRowHeight="13.5"/>
  <cols>
    <col min="1" max="1" width="1.375" style="2" customWidth="1"/>
    <col min="2" max="20" width="4.5" style="2" customWidth="1"/>
    <col min="21" max="21" width="1.125" style="2" customWidth="1"/>
    <col min="22" max="22" width="4.5" style="2" customWidth="1"/>
    <col min="23" max="24" width="9" style="2"/>
    <col min="25" max="25" width="13.875" style="2" bestFit="1" customWidth="1"/>
    <col min="26" max="16384" width="9" style="2"/>
  </cols>
  <sheetData>
    <row r="1" spans="2:25" ht="60" customHeight="1" thickBo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2:25" ht="21" customHeight="1">
      <c r="B2" s="105" t="s">
        <v>61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W2" s="3" t="s">
        <v>79</v>
      </c>
    </row>
    <row r="3" spans="2:25" s="3" customFormat="1" ht="18" customHeight="1">
      <c r="B3" s="86" t="s">
        <v>0</v>
      </c>
      <c r="C3" s="79"/>
      <c r="D3" s="100" t="s">
        <v>65</v>
      </c>
      <c r="E3" s="90"/>
      <c r="F3" s="90"/>
      <c r="G3" s="90"/>
      <c r="H3" s="90"/>
      <c r="I3" s="90"/>
      <c r="J3" s="101"/>
      <c r="K3" s="48" t="s">
        <v>2</v>
      </c>
      <c r="L3" s="48"/>
      <c r="M3" s="48"/>
      <c r="N3" s="108">
        <v>40875</v>
      </c>
      <c r="O3" s="109"/>
      <c r="P3" s="109"/>
      <c r="Q3" s="110"/>
      <c r="R3" s="1" t="s">
        <v>58</v>
      </c>
      <c r="S3" s="111">
        <v>0.58333333333333337</v>
      </c>
      <c r="T3" s="112"/>
      <c r="W3" s="3" t="s">
        <v>80</v>
      </c>
    </row>
    <row r="4" spans="2:25" s="3" customFormat="1" ht="18" customHeight="1">
      <c r="B4" s="86" t="s">
        <v>57</v>
      </c>
      <c r="C4" s="78"/>
      <c r="D4" s="100" t="s">
        <v>56</v>
      </c>
      <c r="E4" s="101"/>
      <c r="F4" s="77" t="s">
        <v>55</v>
      </c>
      <c r="G4" s="79"/>
      <c r="H4" s="102">
        <v>6.9</v>
      </c>
      <c r="I4" s="102"/>
      <c r="J4" s="103"/>
      <c r="K4" s="48" t="s">
        <v>3</v>
      </c>
      <c r="L4" s="48"/>
      <c r="M4" s="48"/>
      <c r="N4" s="100" t="s">
        <v>66</v>
      </c>
      <c r="O4" s="90"/>
      <c r="P4" s="90"/>
      <c r="Q4" s="90"/>
      <c r="R4" s="1" t="s">
        <v>4</v>
      </c>
      <c r="S4" s="90" t="s">
        <v>54</v>
      </c>
      <c r="T4" s="91"/>
    </row>
    <row r="5" spans="2:25" s="3" customFormat="1" ht="23.25" customHeight="1">
      <c r="B5" s="92" t="str">
        <f>+B23</f>
        <v>経験式による粘着力ｃｄｋ’=</v>
      </c>
      <c r="C5" s="93"/>
      <c r="D5" s="93"/>
      <c r="E5" s="93"/>
      <c r="F5" s="94">
        <f>+F23</f>
        <v>4.1197690857142852</v>
      </c>
      <c r="G5" s="94"/>
      <c r="H5" s="95"/>
      <c r="I5" s="48" t="s">
        <v>15</v>
      </c>
      <c r="J5" s="48"/>
      <c r="K5" s="48"/>
      <c r="L5" s="48"/>
      <c r="M5" s="77"/>
      <c r="N5" s="96">
        <f>+R23</f>
        <v>42.212519157967968</v>
      </c>
      <c r="O5" s="97"/>
      <c r="P5" s="48" t="s">
        <v>13</v>
      </c>
      <c r="Q5" s="48"/>
      <c r="R5" s="77"/>
      <c r="S5" s="98">
        <v>9.81</v>
      </c>
      <c r="T5" s="99"/>
    </row>
    <row r="6" spans="2:25" s="3" customFormat="1" ht="18" customHeight="1">
      <c r="B6" s="82" t="s">
        <v>67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W6" s="4">
        <v>41366</v>
      </c>
      <c r="X6" s="5" t="s">
        <v>62</v>
      </c>
      <c r="Y6" s="3" t="s">
        <v>64</v>
      </c>
    </row>
    <row r="7" spans="2:25" s="3" customFormat="1" ht="18" customHeight="1">
      <c r="B7" s="8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W7" s="16">
        <v>42336</v>
      </c>
      <c r="X7" s="13" t="s">
        <v>78</v>
      </c>
      <c r="Y7" s="14" t="s">
        <v>64</v>
      </c>
    </row>
    <row r="8" spans="2:25" s="3" customFormat="1" ht="18" customHeight="1">
      <c r="B8" s="86" t="s">
        <v>11</v>
      </c>
      <c r="C8" s="78"/>
      <c r="D8" s="78"/>
      <c r="E8" s="78"/>
      <c r="F8" s="78"/>
      <c r="G8" s="78"/>
      <c r="H8" s="79"/>
      <c r="I8" s="87">
        <v>0.33</v>
      </c>
      <c r="J8" s="87"/>
      <c r="K8" s="88">
        <f>+I8*$S$5</f>
        <v>3.2373000000000003</v>
      </c>
      <c r="L8" s="88"/>
      <c r="M8" s="77" t="s">
        <v>12</v>
      </c>
      <c r="N8" s="78"/>
      <c r="O8" s="78"/>
      <c r="P8" s="79"/>
      <c r="Q8" s="87">
        <v>0.32</v>
      </c>
      <c r="R8" s="87"/>
      <c r="S8" s="88">
        <f>+Q8*$S$5</f>
        <v>3.1392000000000002</v>
      </c>
      <c r="T8" s="89"/>
    </row>
    <row r="9" spans="2:25" s="3" customFormat="1" ht="18" customHeight="1">
      <c r="B9" s="68" t="s">
        <v>6</v>
      </c>
      <c r="C9" s="69"/>
      <c r="D9" s="69"/>
      <c r="E9" s="69"/>
      <c r="F9" s="70">
        <f>25*0.001</f>
        <v>2.5000000000000001E-2</v>
      </c>
      <c r="G9" s="70"/>
      <c r="H9" s="70"/>
      <c r="I9" s="71" t="s">
        <v>7</v>
      </c>
      <c r="J9" s="72"/>
      <c r="K9" s="73"/>
      <c r="L9" s="74">
        <v>60</v>
      </c>
      <c r="M9" s="75"/>
      <c r="N9" s="76"/>
      <c r="O9" s="77" t="s">
        <v>59</v>
      </c>
      <c r="P9" s="78"/>
      <c r="Q9" s="79"/>
      <c r="R9" s="80">
        <v>4.7</v>
      </c>
      <c r="S9" s="80"/>
      <c r="T9" s="81"/>
    </row>
    <row r="10" spans="2:25" s="3" customFormat="1" ht="18" customHeight="1">
      <c r="B10" s="67" t="s">
        <v>53</v>
      </c>
      <c r="C10" s="48"/>
      <c r="D10" s="48" t="s">
        <v>52</v>
      </c>
      <c r="E10" s="48"/>
      <c r="F10" s="48" t="s">
        <v>51</v>
      </c>
      <c r="G10" s="48"/>
      <c r="H10" s="48" t="s">
        <v>50</v>
      </c>
      <c r="I10" s="48"/>
      <c r="J10" s="48" t="s">
        <v>49</v>
      </c>
      <c r="K10" s="48"/>
      <c r="L10" s="48" t="s">
        <v>48</v>
      </c>
      <c r="M10" s="48"/>
      <c r="N10" s="48" t="s">
        <v>47</v>
      </c>
      <c r="O10" s="48"/>
      <c r="P10" s="48" t="s">
        <v>46</v>
      </c>
      <c r="Q10" s="48"/>
      <c r="R10" s="48" t="s">
        <v>45</v>
      </c>
      <c r="S10" s="48"/>
      <c r="T10" s="6"/>
    </row>
    <row r="11" spans="2:25" s="3" customFormat="1" ht="18" customHeight="1">
      <c r="B11" s="67" t="s">
        <v>44</v>
      </c>
      <c r="C11" s="48"/>
      <c r="D11" s="48" t="s">
        <v>41</v>
      </c>
      <c r="E11" s="48"/>
      <c r="F11" s="48" t="s">
        <v>9</v>
      </c>
      <c r="G11" s="48"/>
      <c r="H11" s="48" t="s">
        <v>43</v>
      </c>
      <c r="I11" s="48"/>
      <c r="J11" s="48" t="s">
        <v>41</v>
      </c>
      <c r="K11" s="48"/>
      <c r="L11" s="48" t="s">
        <v>42</v>
      </c>
      <c r="M11" s="48"/>
      <c r="N11" s="48" t="s">
        <v>41</v>
      </c>
      <c r="O11" s="48"/>
      <c r="P11" s="48" t="s">
        <v>40</v>
      </c>
      <c r="Q11" s="48"/>
      <c r="R11" s="48" t="s">
        <v>40</v>
      </c>
      <c r="S11" s="48"/>
      <c r="T11" s="6"/>
    </row>
    <row r="12" spans="2:25" s="3" customFormat="1" ht="18.75" customHeight="1">
      <c r="B12" s="49">
        <f>+H4</f>
        <v>6.9</v>
      </c>
      <c r="C12" s="50"/>
      <c r="D12" s="55">
        <v>0.1</v>
      </c>
      <c r="E12" s="56"/>
      <c r="F12" s="61">
        <v>14</v>
      </c>
      <c r="G12" s="62"/>
      <c r="H12" s="37">
        <v>0</v>
      </c>
      <c r="I12" s="38"/>
      <c r="J12" s="39">
        <v>0.9</v>
      </c>
      <c r="K12" s="40"/>
      <c r="L12" s="44">
        <f t="shared" ref="L12:L17" si="0">+H12+($K$8+$F$12*$S$8)</f>
        <v>47.186100000000003</v>
      </c>
      <c r="M12" s="45"/>
      <c r="N12" s="44">
        <f t="shared" ref="N12:N17" si="1">+J12-$D$12</f>
        <v>0.8</v>
      </c>
      <c r="O12" s="45"/>
      <c r="P12" s="46">
        <f t="shared" ref="P12:P17" si="2">+L12*240/1000</f>
        <v>11.324664</v>
      </c>
      <c r="Q12" s="47"/>
      <c r="R12" s="46">
        <f t="shared" ref="R12:R17" si="3">+N12*1.5*10^4/1000</f>
        <v>12.000000000000002</v>
      </c>
      <c r="S12" s="47"/>
      <c r="T12" s="7">
        <v>1</v>
      </c>
      <c r="Y12" s="8"/>
    </row>
    <row r="13" spans="2:25" s="3" customFormat="1" ht="18.75" customHeight="1">
      <c r="B13" s="51"/>
      <c r="C13" s="52"/>
      <c r="D13" s="57"/>
      <c r="E13" s="58"/>
      <c r="F13" s="63"/>
      <c r="G13" s="64"/>
      <c r="H13" s="37">
        <v>25</v>
      </c>
      <c r="I13" s="38"/>
      <c r="J13" s="39">
        <v>1.5</v>
      </c>
      <c r="K13" s="40"/>
      <c r="L13" s="44">
        <f t="shared" si="0"/>
        <v>72.18610000000001</v>
      </c>
      <c r="M13" s="45"/>
      <c r="N13" s="44">
        <f t="shared" si="1"/>
        <v>1.4</v>
      </c>
      <c r="O13" s="45"/>
      <c r="P13" s="46">
        <f t="shared" si="2"/>
        <v>17.324664000000006</v>
      </c>
      <c r="Q13" s="47"/>
      <c r="R13" s="46">
        <f t="shared" si="3"/>
        <v>20.999999999999996</v>
      </c>
      <c r="S13" s="47"/>
      <c r="T13" s="7">
        <v>2</v>
      </c>
    </row>
    <row r="14" spans="2:25" s="3" customFormat="1" ht="18.75" customHeight="1">
      <c r="B14" s="51"/>
      <c r="C14" s="52"/>
      <c r="D14" s="57"/>
      <c r="E14" s="58"/>
      <c r="F14" s="63"/>
      <c r="G14" s="64"/>
      <c r="H14" s="37">
        <v>50</v>
      </c>
      <c r="I14" s="38"/>
      <c r="J14" s="39">
        <v>2</v>
      </c>
      <c r="K14" s="40"/>
      <c r="L14" s="44">
        <f t="shared" si="0"/>
        <v>97.18610000000001</v>
      </c>
      <c r="M14" s="45"/>
      <c r="N14" s="44">
        <f t="shared" si="1"/>
        <v>1.9</v>
      </c>
      <c r="O14" s="45"/>
      <c r="P14" s="46">
        <f t="shared" si="2"/>
        <v>23.324664000000006</v>
      </c>
      <c r="Q14" s="47"/>
      <c r="R14" s="46">
        <f t="shared" si="3"/>
        <v>28.499999999999996</v>
      </c>
      <c r="S14" s="47"/>
      <c r="T14" s="7">
        <v>3</v>
      </c>
    </row>
    <row r="15" spans="2:25" s="3" customFormat="1" ht="18.75" customHeight="1">
      <c r="B15" s="51"/>
      <c r="C15" s="52"/>
      <c r="D15" s="57"/>
      <c r="E15" s="58"/>
      <c r="F15" s="63"/>
      <c r="G15" s="64"/>
      <c r="H15" s="43">
        <v>75</v>
      </c>
      <c r="I15" s="38"/>
      <c r="J15" s="39">
        <v>2.15</v>
      </c>
      <c r="K15" s="40"/>
      <c r="L15" s="41">
        <f t="shared" si="0"/>
        <v>122.18610000000001</v>
      </c>
      <c r="M15" s="41"/>
      <c r="N15" s="41">
        <f t="shared" si="1"/>
        <v>2.0499999999999998</v>
      </c>
      <c r="O15" s="41"/>
      <c r="P15" s="42">
        <f t="shared" si="2"/>
        <v>29.324664000000006</v>
      </c>
      <c r="Q15" s="42"/>
      <c r="R15" s="42">
        <f t="shared" si="3"/>
        <v>30.749999999999996</v>
      </c>
      <c r="S15" s="42"/>
      <c r="T15" s="7">
        <v>4</v>
      </c>
    </row>
    <row r="16" spans="2:25" s="3" customFormat="1" ht="18.75" customHeight="1">
      <c r="B16" s="51"/>
      <c r="C16" s="52"/>
      <c r="D16" s="57"/>
      <c r="E16" s="58"/>
      <c r="F16" s="63"/>
      <c r="G16" s="64"/>
      <c r="H16" s="37">
        <v>100</v>
      </c>
      <c r="I16" s="38"/>
      <c r="J16" s="39">
        <v>2.35</v>
      </c>
      <c r="K16" s="40"/>
      <c r="L16" s="41">
        <f t="shared" si="0"/>
        <v>147.18610000000001</v>
      </c>
      <c r="M16" s="41"/>
      <c r="N16" s="41">
        <f t="shared" si="1"/>
        <v>2.25</v>
      </c>
      <c r="O16" s="41"/>
      <c r="P16" s="42">
        <f t="shared" si="2"/>
        <v>35.324664000000006</v>
      </c>
      <c r="Q16" s="42"/>
      <c r="R16" s="42">
        <f t="shared" si="3"/>
        <v>33.75</v>
      </c>
      <c r="S16" s="42"/>
      <c r="T16" s="7">
        <v>5</v>
      </c>
    </row>
    <row r="17" spans="2:20" s="3" customFormat="1" ht="18.75" customHeight="1" thickBot="1">
      <c r="B17" s="53"/>
      <c r="C17" s="54"/>
      <c r="D17" s="59"/>
      <c r="E17" s="60"/>
      <c r="F17" s="65"/>
      <c r="G17" s="66"/>
      <c r="H17" s="33">
        <v>125</v>
      </c>
      <c r="I17" s="33"/>
      <c r="J17" s="34">
        <v>2.9</v>
      </c>
      <c r="K17" s="34"/>
      <c r="L17" s="35">
        <f t="shared" si="0"/>
        <v>172.18610000000001</v>
      </c>
      <c r="M17" s="35"/>
      <c r="N17" s="35">
        <f t="shared" si="1"/>
        <v>2.8</v>
      </c>
      <c r="O17" s="35"/>
      <c r="P17" s="36">
        <f t="shared" si="2"/>
        <v>41.324664000000006</v>
      </c>
      <c r="Q17" s="36"/>
      <c r="R17" s="36">
        <f t="shared" si="3"/>
        <v>41.999999999999993</v>
      </c>
      <c r="S17" s="36"/>
      <c r="T17" s="9">
        <v>6</v>
      </c>
    </row>
    <row r="18" spans="2:20" s="3" customFormat="1" ht="18.75" customHeight="1">
      <c r="B18" s="20" t="s">
        <v>68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2:20" s="3" customFormat="1" ht="18.75" customHeight="1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2:20" s="3" customFormat="1" ht="5.25" customHeight="1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2:20" s="3" customFormat="1" ht="15.75" customHeight="1">
      <c r="B21" s="22" t="s">
        <v>69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s="3" customFormat="1" ht="18.75" customHeight="1" thickBot="1">
      <c r="B22" s="23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s="3" customFormat="1" ht="18.75" customHeight="1" thickBot="1">
      <c r="B23" s="24" t="s">
        <v>14</v>
      </c>
      <c r="C23" s="25"/>
      <c r="D23" s="25"/>
      <c r="E23" s="25"/>
      <c r="F23" s="26">
        <f>INTERCEPT(R12:S17,P12:Q17)</f>
        <v>4.1197690857142852</v>
      </c>
      <c r="G23" s="27"/>
      <c r="H23" s="28" t="s">
        <v>17</v>
      </c>
      <c r="I23" s="25"/>
      <c r="J23" s="25"/>
      <c r="K23" s="29">
        <f>SLOPE(R12:S17,P12:Q17)</f>
        <v>0.90714285714285681</v>
      </c>
      <c r="L23" s="30"/>
      <c r="M23" s="28" t="s">
        <v>15</v>
      </c>
      <c r="N23" s="25"/>
      <c r="O23" s="25"/>
      <c r="P23" s="25"/>
      <c r="Q23" s="25"/>
      <c r="R23" s="31">
        <f>+ATAN(K23)*180/PI()</f>
        <v>42.212519157967968</v>
      </c>
      <c r="S23" s="31"/>
      <c r="T23" s="32"/>
    </row>
    <row r="24" spans="2:20" s="3" customFormat="1" ht="18.75" customHeight="1">
      <c r="C24" s="3" t="s">
        <v>18</v>
      </c>
      <c r="H24" s="17" t="s">
        <v>19</v>
      </c>
      <c r="I24" s="17"/>
      <c r="J24" s="17"/>
      <c r="N24" s="3" t="s">
        <v>60</v>
      </c>
      <c r="O24" s="18">
        <f>RSQ(R12:S17,P12:Q17)</f>
        <v>0.95673751853682654</v>
      </c>
      <c r="P24" s="18"/>
    </row>
    <row r="25" spans="2:20" s="3" customFormat="1" ht="18.75" customHeight="1">
      <c r="H25" s="19"/>
      <c r="I25" s="19"/>
    </row>
    <row r="26" spans="2:20" s="3" customFormat="1" ht="18.75" customHeight="1"/>
    <row r="27" spans="2:20" s="3" customFormat="1" ht="18.75" customHeight="1"/>
    <row r="28" spans="2:20" s="3" customFormat="1" ht="18.75" customHeight="1"/>
    <row r="29" spans="2:20" s="3" customFormat="1" ht="18.75" customHeight="1"/>
    <row r="30" spans="2:20" s="3" customFormat="1" ht="18.75" customHeight="1"/>
    <row r="31" spans="2:20" s="3" customFormat="1" ht="11.25"/>
    <row r="32" spans="2:20" s="3" customFormat="1" ht="11.25"/>
    <row r="33" spans="6:6" s="3" customFormat="1" ht="11.25"/>
    <row r="34" spans="6:6" s="3" customFormat="1" ht="11.25"/>
    <row r="35" spans="6:6" s="3" customFormat="1" ht="11.25"/>
    <row r="36" spans="6:6" s="3" customFormat="1" ht="11.25"/>
    <row r="37" spans="6:6" s="3" customFormat="1" ht="11.25"/>
    <row r="38" spans="6:6" s="3" customFormat="1" ht="11.25"/>
    <row r="39" spans="6:6" s="3" customFormat="1" ht="11.25"/>
    <row r="40" spans="6:6" s="3" customFormat="1" ht="11.25"/>
    <row r="41" spans="6:6" s="3" customFormat="1" ht="11.25"/>
    <row r="42" spans="6:6" s="3" customFormat="1" ht="11.25"/>
    <row r="43" spans="6:6" s="3" customFormat="1" ht="11.25"/>
    <row r="44" spans="6:6" s="3" customFormat="1" ht="11.25"/>
    <row r="45" spans="6:6" s="3" customFormat="1" ht="11.25"/>
    <row r="46" spans="6:6" s="3" customFormat="1" ht="11.25">
      <c r="F46" s="3" t="s">
        <v>16</v>
      </c>
    </row>
    <row r="47" spans="6:6" s="3" customFormat="1" ht="11.25"/>
    <row r="48" spans="6:6" s="3" customFormat="1" ht="11.25"/>
    <row r="49" s="3" customFormat="1" ht="11.25"/>
    <row r="50" s="3" customFormat="1" ht="11.25"/>
    <row r="51" s="3" customFormat="1" ht="11.25"/>
    <row r="52" s="3" customFormat="1" ht="11.25"/>
    <row r="53" s="3" customFormat="1" ht="11.25"/>
    <row r="54" s="3" customFormat="1" ht="11.25"/>
    <row r="55" s="3" customFormat="1" ht="11.25"/>
    <row r="56" s="3" customFormat="1" ht="11.25"/>
    <row r="57" s="3" customFormat="1" ht="11.25"/>
  </sheetData>
  <mergeCells count="102">
    <mergeCell ref="B21:T21"/>
    <mergeCell ref="O24:P24"/>
    <mergeCell ref="H4:J4"/>
    <mergeCell ref="K4:M4"/>
    <mergeCell ref="N4:Q4"/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B6:T7"/>
    <mergeCell ref="B8:H8"/>
    <mergeCell ref="I8:J8"/>
    <mergeCell ref="K8:L8"/>
    <mergeCell ref="M8:P8"/>
    <mergeCell ref="Q8:R8"/>
    <mergeCell ref="S8:T8"/>
    <mergeCell ref="B9:E9"/>
    <mergeCell ref="F9:H9"/>
    <mergeCell ref="I9:K9"/>
    <mergeCell ref="L9:N9"/>
    <mergeCell ref="O9:Q9"/>
    <mergeCell ref="R9:T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R12:S12"/>
    <mergeCell ref="H13:I13"/>
    <mergeCell ref="J13:K13"/>
    <mergeCell ref="L13:M13"/>
    <mergeCell ref="N13:O13"/>
    <mergeCell ref="P13:Q13"/>
    <mergeCell ref="R13:S13"/>
    <mergeCell ref="H14:I14"/>
    <mergeCell ref="J14:K14"/>
    <mergeCell ref="L14:M14"/>
    <mergeCell ref="N14:O14"/>
    <mergeCell ref="P14:Q14"/>
    <mergeCell ref="R14:S14"/>
    <mergeCell ref="N15:O15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H17:I17"/>
    <mergeCell ref="J17:K17"/>
    <mergeCell ref="L17:M17"/>
    <mergeCell ref="N17:O17"/>
    <mergeCell ref="P17:Q17"/>
    <mergeCell ref="R17:S17"/>
    <mergeCell ref="H24:J24"/>
    <mergeCell ref="H25:I25"/>
    <mergeCell ref="B18:T20"/>
    <mergeCell ref="B22:T22"/>
    <mergeCell ref="B23:E23"/>
    <mergeCell ref="F23:G23"/>
    <mergeCell ref="H23:J23"/>
    <mergeCell ref="K23:L23"/>
    <mergeCell ref="M23:Q23"/>
    <mergeCell ref="R23:T23"/>
    <mergeCell ref="B12:C17"/>
    <mergeCell ref="D12:E17"/>
    <mergeCell ref="F12:G17"/>
    <mergeCell ref="H12:I12"/>
    <mergeCell ref="J12:K12"/>
    <mergeCell ref="L12:M12"/>
    <mergeCell ref="N12:O12"/>
    <mergeCell ref="P12:Q12"/>
  </mergeCells>
  <phoneticPr fontId="2"/>
  <hyperlinks>
    <hyperlink ref="B21:T21" r:id="rId1" display="（土木研究所資料第４１７６号　土層強度検査棒による斜面の土層調査マニュアル（案）より）"/>
  </hyperlinks>
  <pageMargins left="0.78700000000000003" right="0.66" top="0.98399999999999999" bottom="0.67" header="0.51200000000000001" footer="0.51200000000000001"/>
  <pageSetup paperSize="9" orientation="portrait" copies="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9"/>
  <sheetViews>
    <sheetView topLeftCell="A16" workbookViewId="0">
      <selection activeCell="AE18" sqref="AE18"/>
    </sheetView>
  </sheetViews>
  <sheetFormatPr defaultRowHeight="13.5"/>
  <cols>
    <col min="1" max="1" width="1.375" style="2" customWidth="1"/>
    <col min="2" max="20" width="4.5" style="2" customWidth="1"/>
    <col min="21" max="21" width="1.125" style="10" customWidth="1"/>
    <col min="22" max="22" width="4.5" style="2" customWidth="1"/>
    <col min="23" max="16384" width="9" style="2"/>
  </cols>
  <sheetData>
    <row r="1" spans="2:26" ht="60" customHeight="1" thickBo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2:26" ht="21" customHeight="1">
      <c r="B2" s="105" t="s">
        <v>75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2:26" s="3" customFormat="1" ht="18" customHeight="1">
      <c r="B3" s="86" t="s">
        <v>0</v>
      </c>
      <c r="C3" s="79"/>
      <c r="D3" s="77" t="s">
        <v>20</v>
      </c>
      <c r="E3" s="78"/>
      <c r="F3" s="78"/>
      <c r="G3" s="78"/>
      <c r="H3" s="78"/>
      <c r="I3" s="78"/>
      <c r="J3" s="79"/>
      <c r="K3" s="48" t="s">
        <v>2</v>
      </c>
      <c r="L3" s="48"/>
      <c r="M3" s="48"/>
      <c r="N3" s="148" t="s">
        <v>22</v>
      </c>
      <c r="O3" s="149"/>
      <c r="P3" s="149"/>
      <c r="Q3" s="150"/>
      <c r="R3" s="15" t="s">
        <v>4</v>
      </c>
      <c r="S3" s="77" t="s">
        <v>23</v>
      </c>
      <c r="T3" s="146"/>
      <c r="U3" s="11"/>
    </row>
    <row r="4" spans="2:26" s="3" customFormat="1" ht="18" customHeight="1">
      <c r="B4" s="86" t="s">
        <v>1</v>
      </c>
      <c r="C4" s="78"/>
      <c r="D4" s="79"/>
      <c r="E4" s="77" t="s">
        <v>21</v>
      </c>
      <c r="F4" s="78"/>
      <c r="G4" s="78"/>
      <c r="H4" s="78"/>
      <c r="I4" s="78"/>
      <c r="J4" s="79"/>
      <c r="K4" s="48" t="s">
        <v>3</v>
      </c>
      <c r="L4" s="48"/>
      <c r="M4" s="48"/>
      <c r="N4" s="77" t="s">
        <v>24</v>
      </c>
      <c r="O4" s="78"/>
      <c r="P4" s="78"/>
      <c r="Q4" s="78"/>
      <c r="R4" s="78"/>
      <c r="S4" s="78"/>
      <c r="T4" s="146"/>
      <c r="U4" s="11"/>
    </row>
    <row r="5" spans="2:26" s="3" customFormat="1" ht="20.25" customHeight="1">
      <c r="B5" s="86" t="s">
        <v>36</v>
      </c>
      <c r="C5" s="78"/>
      <c r="D5" s="79"/>
      <c r="E5" s="113">
        <v>1500</v>
      </c>
      <c r="F5" s="113"/>
      <c r="G5" s="118" t="s">
        <v>70</v>
      </c>
      <c r="H5" s="119"/>
      <c r="I5" s="119"/>
      <c r="J5" s="119"/>
      <c r="K5" s="119"/>
      <c r="L5" s="119"/>
      <c r="M5" s="119"/>
      <c r="N5" s="119"/>
      <c r="O5" s="120"/>
      <c r="P5" s="77" t="s">
        <v>13</v>
      </c>
      <c r="Q5" s="78"/>
      <c r="R5" s="78"/>
      <c r="S5" s="131">
        <v>9.81</v>
      </c>
      <c r="T5" s="132"/>
      <c r="U5" s="11"/>
      <c r="W5" s="4">
        <v>41366</v>
      </c>
      <c r="X5" s="5" t="s">
        <v>62</v>
      </c>
      <c r="Y5" s="3" t="s">
        <v>63</v>
      </c>
    </row>
    <row r="6" spans="2:26" s="3" customFormat="1" ht="18" customHeight="1">
      <c r="B6" s="85" t="s">
        <v>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U6" s="11"/>
      <c r="W6" s="16">
        <v>42336</v>
      </c>
      <c r="X6" s="13" t="s">
        <v>74</v>
      </c>
      <c r="Y6" s="3" t="s">
        <v>71</v>
      </c>
    </row>
    <row r="7" spans="2:26" s="3" customFormat="1" ht="18" customHeight="1">
      <c r="B7" s="8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U7" s="11"/>
      <c r="Y7" s="3" t="s">
        <v>73</v>
      </c>
    </row>
    <row r="8" spans="2:26" s="3" customFormat="1" ht="18" customHeight="1">
      <c r="B8" s="86" t="s">
        <v>11</v>
      </c>
      <c r="C8" s="78"/>
      <c r="D8" s="78"/>
      <c r="E8" s="78"/>
      <c r="F8" s="78"/>
      <c r="G8" s="78"/>
      <c r="H8" s="79"/>
      <c r="I8" s="147">
        <v>0.33</v>
      </c>
      <c r="J8" s="147"/>
      <c r="K8" s="88">
        <f>+I8*$S$5</f>
        <v>3.2373000000000003</v>
      </c>
      <c r="L8" s="88"/>
      <c r="M8" s="77" t="s">
        <v>12</v>
      </c>
      <c r="N8" s="78"/>
      <c r="O8" s="78"/>
      <c r="P8" s="79"/>
      <c r="Q8" s="147">
        <v>0.32</v>
      </c>
      <c r="R8" s="147"/>
      <c r="S8" s="88">
        <f>+Q8*$S$5</f>
        <v>3.1392000000000002</v>
      </c>
      <c r="T8" s="89"/>
      <c r="U8" s="11"/>
      <c r="Z8" s="3" t="s">
        <v>76</v>
      </c>
    </row>
    <row r="9" spans="2:26" s="3" customFormat="1" ht="18" customHeight="1">
      <c r="B9" s="86" t="s">
        <v>33</v>
      </c>
      <c r="C9" s="78"/>
      <c r="D9" s="78"/>
      <c r="E9" s="79"/>
      <c r="F9" s="143">
        <f>1.76*10^-4</f>
        <v>1.7600000000000002E-4</v>
      </c>
      <c r="G9" s="143"/>
      <c r="H9" s="143"/>
      <c r="I9" s="77" t="s">
        <v>25</v>
      </c>
      <c r="J9" s="78"/>
      <c r="K9" s="79"/>
      <c r="L9" s="77">
        <v>1</v>
      </c>
      <c r="M9" s="78"/>
      <c r="N9" s="79"/>
      <c r="O9" s="71" t="s">
        <v>26</v>
      </c>
      <c r="P9" s="72"/>
      <c r="Q9" s="73"/>
      <c r="R9" s="77" t="s">
        <v>38</v>
      </c>
      <c r="S9" s="78"/>
      <c r="T9" s="146"/>
      <c r="U9" s="11"/>
      <c r="Z9" s="3" t="s">
        <v>77</v>
      </c>
    </row>
    <row r="10" spans="2:26" s="3" customFormat="1" ht="18" customHeight="1">
      <c r="B10" s="138" t="s">
        <v>8</v>
      </c>
      <c r="C10" s="139"/>
      <c r="D10" s="139" t="s">
        <v>27</v>
      </c>
      <c r="E10" s="139"/>
      <c r="F10" s="140" t="s">
        <v>34</v>
      </c>
      <c r="G10" s="141"/>
      <c r="H10" s="139" t="s">
        <v>30</v>
      </c>
      <c r="I10" s="139"/>
      <c r="J10" s="142" t="s">
        <v>31</v>
      </c>
      <c r="K10" s="115"/>
      <c r="L10" s="114" t="s">
        <v>72</v>
      </c>
      <c r="M10" s="115"/>
      <c r="N10" s="78" t="s">
        <v>37</v>
      </c>
      <c r="O10" s="78"/>
      <c r="P10" s="78"/>
      <c r="Q10" s="78"/>
      <c r="R10" s="78"/>
      <c r="S10" s="78"/>
      <c r="T10" s="6"/>
      <c r="U10" s="11"/>
    </row>
    <row r="11" spans="2:26" s="3" customFormat="1" ht="18" customHeight="1">
      <c r="B11" s="144" t="s">
        <v>10</v>
      </c>
      <c r="C11" s="145"/>
      <c r="D11" s="145" t="s">
        <v>28</v>
      </c>
      <c r="E11" s="145"/>
      <c r="F11" s="116" t="s">
        <v>35</v>
      </c>
      <c r="G11" s="117"/>
      <c r="H11" s="145" t="s">
        <v>29</v>
      </c>
      <c r="I11" s="145"/>
      <c r="J11" s="116" t="s">
        <v>32</v>
      </c>
      <c r="K11" s="117"/>
      <c r="L11" s="116"/>
      <c r="M11" s="117"/>
      <c r="N11" s="121"/>
      <c r="O11" s="121"/>
      <c r="P11" s="121"/>
      <c r="Q11" s="121"/>
      <c r="R11" s="121"/>
      <c r="S11" s="121"/>
      <c r="T11" s="6"/>
      <c r="U11" s="11"/>
    </row>
    <row r="12" spans="2:26" s="3" customFormat="1" ht="18.75" customHeight="1">
      <c r="B12" s="123">
        <v>0.2</v>
      </c>
      <c r="C12" s="124"/>
      <c r="D12" s="48">
        <v>10</v>
      </c>
      <c r="E12" s="48"/>
      <c r="F12" s="125">
        <f>+D12/$F$9/1000</f>
        <v>56.818181818181806</v>
      </c>
      <c r="G12" s="125"/>
      <c r="H12" s="48">
        <v>2</v>
      </c>
      <c r="I12" s="48"/>
      <c r="J12" s="125">
        <f>+(D12+$K$8+(H12-1)*$S$8)/$F$9/1000</f>
        <v>93.048295454545439</v>
      </c>
      <c r="K12" s="125"/>
      <c r="L12" s="127">
        <f>+D12/33.17</f>
        <v>0.30147723846849561</v>
      </c>
      <c r="M12" s="127"/>
      <c r="N12" s="121"/>
      <c r="O12" s="121"/>
      <c r="P12" s="122"/>
      <c r="Q12" s="122"/>
      <c r="R12" s="122"/>
      <c r="S12" s="122"/>
      <c r="T12" s="7">
        <v>1</v>
      </c>
      <c r="U12" s="12">
        <f>+B12*-1</f>
        <v>-0.2</v>
      </c>
    </row>
    <row r="13" spans="2:26" s="3" customFormat="1" ht="18.75" customHeight="1">
      <c r="B13" s="123">
        <v>0.4</v>
      </c>
      <c r="C13" s="124"/>
      <c r="D13" s="48">
        <v>30</v>
      </c>
      <c r="E13" s="48"/>
      <c r="F13" s="125">
        <f t="shared" ref="F13:F35" si="0">+D13/$F$9/1000</f>
        <v>170.45454545454544</v>
      </c>
      <c r="G13" s="125"/>
      <c r="H13" s="48">
        <v>2</v>
      </c>
      <c r="I13" s="48"/>
      <c r="J13" s="125">
        <f t="shared" ref="J13:J23" si="1">+(D13+$K$8+(H13-1)*$S$8)/$F$9/1000</f>
        <v>206.68465909090907</v>
      </c>
      <c r="K13" s="125"/>
      <c r="L13" s="127">
        <f t="shared" ref="L13:L28" si="2">+D13/33.17</f>
        <v>0.90443171540548684</v>
      </c>
      <c r="M13" s="127"/>
      <c r="N13" s="121"/>
      <c r="O13" s="121"/>
      <c r="P13" s="122"/>
      <c r="Q13" s="122"/>
      <c r="R13" s="122"/>
      <c r="S13" s="122"/>
      <c r="T13" s="7">
        <v>2</v>
      </c>
      <c r="U13" s="12">
        <f t="shared" ref="U13:U36" si="3">+B13*-1</f>
        <v>-0.4</v>
      </c>
    </row>
    <row r="14" spans="2:26" s="3" customFormat="1" ht="18.75" customHeight="1">
      <c r="B14" s="123">
        <v>0.6</v>
      </c>
      <c r="C14" s="124"/>
      <c r="D14" s="48">
        <v>150</v>
      </c>
      <c r="E14" s="48"/>
      <c r="F14" s="125">
        <f t="shared" si="0"/>
        <v>852.27272727272714</v>
      </c>
      <c r="G14" s="125"/>
      <c r="H14" s="48">
        <v>2</v>
      </c>
      <c r="I14" s="48"/>
      <c r="J14" s="125">
        <f t="shared" si="1"/>
        <v>888.50284090909076</v>
      </c>
      <c r="K14" s="125"/>
      <c r="L14" s="127">
        <f t="shared" si="2"/>
        <v>4.522158577027434</v>
      </c>
      <c r="M14" s="127"/>
      <c r="N14" s="121"/>
      <c r="O14" s="121"/>
      <c r="P14" s="122"/>
      <c r="Q14" s="122"/>
      <c r="R14" s="122"/>
      <c r="S14" s="122"/>
      <c r="T14" s="7">
        <v>3</v>
      </c>
      <c r="U14" s="12">
        <f t="shared" si="3"/>
        <v>-0.6</v>
      </c>
    </row>
    <row r="15" spans="2:26" s="3" customFormat="1" ht="18.75" customHeight="1">
      <c r="B15" s="123">
        <v>0.8</v>
      </c>
      <c r="C15" s="124"/>
      <c r="D15" s="48">
        <v>160</v>
      </c>
      <c r="E15" s="48"/>
      <c r="F15" s="125">
        <f t="shared" si="0"/>
        <v>909.09090909090889</v>
      </c>
      <c r="G15" s="125"/>
      <c r="H15" s="48">
        <v>3</v>
      </c>
      <c r="I15" s="48"/>
      <c r="J15" s="125">
        <f t="shared" si="1"/>
        <v>963.15738636363631</v>
      </c>
      <c r="K15" s="125"/>
      <c r="L15" s="127">
        <f t="shared" si="2"/>
        <v>4.8236358154959298</v>
      </c>
      <c r="M15" s="127"/>
      <c r="N15" s="121"/>
      <c r="O15" s="121"/>
      <c r="P15" s="122"/>
      <c r="Q15" s="122"/>
      <c r="R15" s="122"/>
      <c r="S15" s="122"/>
      <c r="T15" s="7">
        <v>4</v>
      </c>
      <c r="U15" s="12">
        <f t="shared" si="3"/>
        <v>-0.8</v>
      </c>
    </row>
    <row r="16" spans="2:26" s="3" customFormat="1" ht="18.75" customHeight="1">
      <c r="B16" s="123">
        <v>1</v>
      </c>
      <c r="C16" s="124"/>
      <c r="D16" s="48">
        <v>140</v>
      </c>
      <c r="E16" s="48"/>
      <c r="F16" s="125">
        <f t="shared" si="0"/>
        <v>795.45454545454527</v>
      </c>
      <c r="G16" s="125"/>
      <c r="H16" s="48">
        <v>3</v>
      </c>
      <c r="I16" s="48"/>
      <c r="J16" s="125">
        <f t="shared" si="1"/>
        <v>849.52102272727268</v>
      </c>
      <c r="K16" s="125"/>
      <c r="L16" s="127">
        <f t="shared" si="2"/>
        <v>4.220681338558939</v>
      </c>
      <c r="M16" s="127"/>
      <c r="N16" s="121"/>
      <c r="O16" s="121"/>
      <c r="P16" s="122"/>
      <c r="Q16" s="122"/>
      <c r="R16" s="122"/>
      <c r="S16" s="122"/>
      <c r="T16" s="7">
        <v>5</v>
      </c>
      <c r="U16" s="12">
        <f t="shared" si="3"/>
        <v>-1</v>
      </c>
    </row>
    <row r="17" spans="2:21" s="3" customFormat="1" ht="18.75" customHeight="1">
      <c r="B17" s="123">
        <v>1.2</v>
      </c>
      <c r="C17" s="124"/>
      <c r="D17" s="48">
        <v>110</v>
      </c>
      <c r="E17" s="48"/>
      <c r="F17" s="125">
        <f t="shared" si="0"/>
        <v>624.99999999999989</v>
      </c>
      <c r="G17" s="125"/>
      <c r="H17" s="48">
        <v>3</v>
      </c>
      <c r="I17" s="48"/>
      <c r="J17" s="125">
        <f t="shared" si="1"/>
        <v>679.0664772727273</v>
      </c>
      <c r="K17" s="125"/>
      <c r="L17" s="127">
        <f t="shared" si="2"/>
        <v>3.316249623153452</v>
      </c>
      <c r="M17" s="127"/>
      <c r="N17" s="121"/>
      <c r="O17" s="121"/>
      <c r="P17" s="122"/>
      <c r="Q17" s="122"/>
      <c r="R17" s="122"/>
      <c r="S17" s="122"/>
      <c r="T17" s="7">
        <v>6</v>
      </c>
      <c r="U17" s="12">
        <f t="shared" si="3"/>
        <v>-1.2</v>
      </c>
    </row>
    <row r="18" spans="2:21" s="3" customFormat="1" ht="18.75" customHeight="1">
      <c r="B18" s="123">
        <v>1.4</v>
      </c>
      <c r="C18" s="124"/>
      <c r="D18" s="48">
        <v>160</v>
      </c>
      <c r="E18" s="48"/>
      <c r="F18" s="125">
        <f t="shared" si="0"/>
        <v>909.09090909090889</v>
      </c>
      <c r="G18" s="125"/>
      <c r="H18" s="48">
        <v>4</v>
      </c>
      <c r="I18" s="48"/>
      <c r="J18" s="125">
        <f t="shared" si="1"/>
        <v>980.99374999999986</v>
      </c>
      <c r="K18" s="125"/>
      <c r="L18" s="127">
        <f t="shared" si="2"/>
        <v>4.8236358154959298</v>
      </c>
      <c r="M18" s="127"/>
      <c r="N18" s="121"/>
      <c r="O18" s="121"/>
      <c r="P18" s="122"/>
      <c r="Q18" s="122"/>
      <c r="R18" s="122"/>
      <c r="S18" s="122"/>
      <c r="T18" s="7">
        <v>7</v>
      </c>
      <c r="U18" s="12">
        <f t="shared" si="3"/>
        <v>-1.4</v>
      </c>
    </row>
    <row r="19" spans="2:21" s="3" customFormat="1" ht="18.75" customHeight="1">
      <c r="B19" s="123">
        <v>1.6</v>
      </c>
      <c r="C19" s="124"/>
      <c r="D19" s="48">
        <v>210</v>
      </c>
      <c r="E19" s="48"/>
      <c r="F19" s="125">
        <f t="shared" si="0"/>
        <v>1193.181818181818</v>
      </c>
      <c r="G19" s="125"/>
      <c r="H19" s="48">
        <v>4</v>
      </c>
      <c r="I19" s="48"/>
      <c r="J19" s="125">
        <f t="shared" si="1"/>
        <v>1265.0846590909089</v>
      </c>
      <c r="K19" s="125"/>
      <c r="L19" s="127">
        <f t="shared" si="2"/>
        <v>6.3310220078384081</v>
      </c>
      <c r="M19" s="127"/>
      <c r="N19" s="121"/>
      <c r="O19" s="121"/>
      <c r="P19" s="122"/>
      <c r="Q19" s="122"/>
      <c r="R19" s="122"/>
      <c r="S19" s="122"/>
      <c r="T19" s="7">
        <v>8</v>
      </c>
      <c r="U19" s="12">
        <f t="shared" si="3"/>
        <v>-1.6</v>
      </c>
    </row>
    <row r="20" spans="2:21" s="3" customFormat="1" ht="18.75" customHeight="1">
      <c r="B20" s="123">
        <v>1.8</v>
      </c>
      <c r="C20" s="124"/>
      <c r="D20" s="48">
        <v>270</v>
      </c>
      <c r="E20" s="48"/>
      <c r="F20" s="125">
        <f t="shared" si="0"/>
        <v>1534.090909090909</v>
      </c>
      <c r="G20" s="125"/>
      <c r="H20" s="48">
        <v>4</v>
      </c>
      <c r="I20" s="48"/>
      <c r="J20" s="125">
        <f t="shared" si="1"/>
        <v>1605.9937499999999</v>
      </c>
      <c r="K20" s="125"/>
      <c r="L20" s="127">
        <f t="shared" si="2"/>
        <v>8.1398854386493813</v>
      </c>
      <c r="M20" s="127"/>
      <c r="N20" s="121"/>
      <c r="O20" s="121"/>
      <c r="P20" s="122"/>
      <c r="Q20" s="122"/>
      <c r="R20" s="122"/>
      <c r="S20" s="122"/>
      <c r="T20" s="7">
        <v>9</v>
      </c>
      <c r="U20" s="12">
        <f t="shared" si="3"/>
        <v>-1.8</v>
      </c>
    </row>
    <row r="21" spans="2:21" s="3" customFormat="1" ht="18.75" customHeight="1">
      <c r="B21" s="123">
        <v>2</v>
      </c>
      <c r="C21" s="124"/>
      <c r="D21" s="48">
        <v>250</v>
      </c>
      <c r="E21" s="48"/>
      <c r="F21" s="125">
        <f t="shared" si="0"/>
        <v>1420.4545454545453</v>
      </c>
      <c r="G21" s="125"/>
      <c r="H21" s="48">
        <v>5</v>
      </c>
      <c r="I21" s="48"/>
      <c r="J21" s="125">
        <f t="shared" si="1"/>
        <v>1510.1937499999999</v>
      </c>
      <c r="K21" s="125"/>
      <c r="L21" s="127">
        <f t="shared" si="2"/>
        <v>7.5369309617123905</v>
      </c>
      <c r="M21" s="127"/>
      <c r="N21" s="121"/>
      <c r="O21" s="121"/>
      <c r="P21" s="122"/>
      <c r="Q21" s="122"/>
      <c r="R21" s="122"/>
      <c r="S21" s="122"/>
      <c r="T21" s="7">
        <v>10</v>
      </c>
      <c r="U21" s="12">
        <f t="shared" si="3"/>
        <v>-2</v>
      </c>
    </row>
    <row r="22" spans="2:21" s="3" customFormat="1" ht="18.75" customHeight="1">
      <c r="B22" s="123">
        <v>2.2000000000000002</v>
      </c>
      <c r="C22" s="124"/>
      <c r="D22" s="48">
        <v>260</v>
      </c>
      <c r="E22" s="48"/>
      <c r="F22" s="125">
        <f t="shared" si="0"/>
        <v>1477.272727272727</v>
      </c>
      <c r="G22" s="125"/>
      <c r="H22" s="48">
        <v>5</v>
      </c>
      <c r="I22" s="48"/>
      <c r="J22" s="125">
        <f t="shared" si="1"/>
        <v>1567.0119318181817</v>
      </c>
      <c r="K22" s="125"/>
      <c r="L22" s="127">
        <f t="shared" si="2"/>
        <v>7.8384082001808864</v>
      </c>
      <c r="M22" s="127"/>
      <c r="N22" s="121"/>
      <c r="O22" s="121"/>
      <c r="P22" s="122"/>
      <c r="Q22" s="122"/>
      <c r="R22" s="122"/>
      <c r="S22" s="122"/>
      <c r="T22" s="7">
        <v>11</v>
      </c>
      <c r="U22" s="12">
        <f t="shared" si="3"/>
        <v>-2.2000000000000002</v>
      </c>
    </row>
    <row r="23" spans="2:21" s="3" customFormat="1" ht="18.75" customHeight="1">
      <c r="B23" s="123">
        <v>2.4</v>
      </c>
      <c r="C23" s="124"/>
      <c r="D23" s="48">
        <v>300</v>
      </c>
      <c r="E23" s="48"/>
      <c r="F23" s="125">
        <f t="shared" si="0"/>
        <v>1704.5454545454543</v>
      </c>
      <c r="G23" s="125"/>
      <c r="H23" s="48">
        <v>6</v>
      </c>
      <c r="I23" s="48"/>
      <c r="J23" s="125">
        <f t="shared" si="1"/>
        <v>1812.1210227272727</v>
      </c>
      <c r="K23" s="125"/>
      <c r="L23" s="127">
        <f t="shared" si="2"/>
        <v>9.0443171540548679</v>
      </c>
      <c r="M23" s="127"/>
      <c r="N23" s="121"/>
      <c r="O23" s="121"/>
      <c r="P23" s="122"/>
      <c r="Q23" s="122"/>
      <c r="R23" s="122"/>
      <c r="S23" s="122"/>
      <c r="T23" s="7">
        <v>12</v>
      </c>
      <c r="U23" s="12">
        <f t="shared" si="3"/>
        <v>-2.4</v>
      </c>
    </row>
    <row r="24" spans="2:21" s="3" customFormat="1" ht="18.75" customHeight="1">
      <c r="B24" s="123" t="e">
        <v>#N/A</v>
      </c>
      <c r="C24" s="124"/>
      <c r="D24" s="123" t="e">
        <v>#N/A</v>
      </c>
      <c r="E24" s="124"/>
      <c r="F24" s="125" t="e">
        <f t="shared" si="0"/>
        <v>#N/A</v>
      </c>
      <c r="G24" s="125"/>
      <c r="H24" s="126" t="e">
        <f>+F24/H21/1000</f>
        <v>#N/A</v>
      </c>
      <c r="I24" s="126"/>
      <c r="J24" s="125" t="e">
        <f t="shared" ref="J24:J36" si="4">+(D24+$K$8+(H24-1)*$S$8)/$F$9/1000</f>
        <v>#N/A</v>
      </c>
      <c r="K24" s="125"/>
      <c r="L24" s="127" t="e">
        <f t="shared" si="2"/>
        <v>#N/A</v>
      </c>
      <c r="M24" s="127"/>
      <c r="N24" s="121"/>
      <c r="O24" s="121"/>
      <c r="P24" s="122"/>
      <c r="Q24" s="122"/>
      <c r="R24" s="122"/>
      <c r="S24" s="122"/>
      <c r="T24" s="7">
        <v>13</v>
      </c>
      <c r="U24" s="12" t="e">
        <f t="shared" si="3"/>
        <v>#N/A</v>
      </c>
    </row>
    <row r="25" spans="2:21" s="3" customFormat="1" ht="18.75" customHeight="1">
      <c r="B25" s="123" t="e">
        <v>#N/A</v>
      </c>
      <c r="C25" s="124"/>
      <c r="D25" s="48" t="e">
        <v>#N/A</v>
      </c>
      <c r="E25" s="48"/>
      <c r="F25" s="125" t="e">
        <f t="shared" si="0"/>
        <v>#N/A</v>
      </c>
      <c r="G25" s="125"/>
      <c r="H25" s="126" t="e">
        <f t="shared" ref="H25:H36" si="5">+F25/H22/1000</f>
        <v>#N/A</v>
      </c>
      <c r="I25" s="126"/>
      <c r="J25" s="125" t="e">
        <f t="shared" si="4"/>
        <v>#N/A</v>
      </c>
      <c r="K25" s="125"/>
      <c r="L25" s="127" t="e">
        <f t="shared" si="2"/>
        <v>#N/A</v>
      </c>
      <c r="M25" s="127"/>
      <c r="N25" s="121"/>
      <c r="O25" s="121"/>
      <c r="P25" s="122"/>
      <c r="Q25" s="122"/>
      <c r="R25" s="122"/>
      <c r="S25" s="122"/>
      <c r="T25" s="7">
        <v>14</v>
      </c>
      <c r="U25" s="12" t="e">
        <f t="shared" si="3"/>
        <v>#N/A</v>
      </c>
    </row>
    <row r="26" spans="2:21" s="3" customFormat="1" ht="18.75" customHeight="1">
      <c r="B26" s="123" t="e">
        <v>#N/A</v>
      </c>
      <c r="C26" s="124"/>
      <c r="D26" s="48" t="e">
        <v>#N/A</v>
      </c>
      <c r="E26" s="48"/>
      <c r="F26" s="125" t="e">
        <f t="shared" si="0"/>
        <v>#N/A</v>
      </c>
      <c r="G26" s="125"/>
      <c r="H26" s="126" t="e">
        <f t="shared" si="5"/>
        <v>#N/A</v>
      </c>
      <c r="I26" s="126"/>
      <c r="J26" s="125" t="e">
        <f t="shared" si="4"/>
        <v>#N/A</v>
      </c>
      <c r="K26" s="125"/>
      <c r="L26" s="127" t="e">
        <f t="shared" si="2"/>
        <v>#N/A</v>
      </c>
      <c r="M26" s="127"/>
      <c r="N26" s="121"/>
      <c r="O26" s="121"/>
      <c r="P26" s="122"/>
      <c r="Q26" s="122"/>
      <c r="R26" s="122"/>
      <c r="S26" s="122"/>
      <c r="T26" s="7">
        <v>15</v>
      </c>
      <c r="U26" s="12" t="e">
        <f t="shared" si="3"/>
        <v>#N/A</v>
      </c>
    </row>
    <row r="27" spans="2:21" s="3" customFormat="1" ht="18.75" customHeight="1">
      <c r="B27" s="123" t="e">
        <v>#N/A</v>
      </c>
      <c r="C27" s="124"/>
      <c r="D27" s="48" t="e">
        <v>#N/A</v>
      </c>
      <c r="E27" s="48"/>
      <c r="F27" s="125" t="e">
        <f t="shared" si="0"/>
        <v>#N/A</v>
      </c>
      <c r="G27" s="125"/>
      <c r="H27" s="126" t="e">
        <f t="shared" si="5"/>
        <v>#N/A</v>
      </c>
      <c r="I27" s="126"/>
      <c r="J27" s="125" t="e">
        <f t="shared" si="4"/>
        <v>#N/A</v>
      </c>
      <c r="K27" s="125"/>
      <c r="L27" s="127" t="e">
        <f t="shared" si="2"/>
        <v>#N/A</v>
      </c>
      <c r="M27" s="127"/>
      <c r="N27" s="121"/>
      <c r="O27" s="121"/>
      <c r="P27" s="122"/>
      <c r="Q27" s="122"/>
      <c r="R27" s="122"/>
      <c r="S27" s="122"/>
      <c r="T27" s="7">
        <v>16</v>
      </c>
      <c r="U27" s="12" t="e">
        <f t="shared" si="3"/>
        <v>#N/A</v>
      </c>
    </row>
    <row r="28" spans="2:21" s="3" customFormat="1" ht="18.75" customHeight="1">
      <c r="B28" s="123" t="e">
        <v>#N/A</v>
      </c>
      <c r="C28" s="124"/>
      <c r="D28" s="48" t="e">
        <v>#N/A</v>
      </c>
      <c r="E28" s="48"/>
      <c r="F28" s="125" t="e">
        <f t="shared" si="0"/>
        <v>#N/A</v>
      </c>
      <c r="G28" s="125"/>
      <c r="H28" s="126" t="e">
        <f t="shared" si="5"/>
        <v>#N/A</v>
      </c>
      <c r="I28" s="126"/>
      <c r="J28" s="125" t="e">
        <f t="shared" si="4"/>
        <v>#N/A</v>
      </c>
      <c r="K28" s="125"/>
      <c r="L28" s="127" t="e">
        <f t="shared" si="2"/>
        <v>#N/A</v>
      </c>
      <c r="M28" s="127"/>
      <c r="N28" s="121"/>
      <c r="O28" s="121"/>
      <c r="P28" s="122"/>
      <c r="Q28" s="122"/>
      <c r="R28" s="122"/>
      <c r="S28" s="122"/>
      <c r="T28" s="7">
        <v>17</v>
      </c>
      <c r="U28" s="12" t="e">
        <f t="shared" si="3"/>
        <v>#N/A</v>
      </c>
    </row>
    <row r="29" spans="2:21" s="3" customFormat="1" ht="18.75" customHeight="1">
      <c r="B29" s="123" t="e">
        <v>#N/A</v>
      </c>
      <c r="C29" s="124"/>
      <c r="D29" s="48" t="e">
        <v>#N/A</v>
      </c>
      <c r="E29" s="48"/>
      <c r="F29" s="125" t="e">
        <f t="shared" si="0"/>
        <v>#N/A</v>
      </c>
      <c r="G29" s="125"/>
      <c r="H29" s="126" t="e">
        <f t="shared" si="5"/>
        <v>#N/A</v>
      </c>
      <c r="I29" s="126"/>
      <c r="J29" s="125" t="e">
        <f t="shared" si="4"/>
        <v>#N/A</v>
      </c>
      <c r="K29" s="125"/>
      <c r="L29" s="127" t="e">
        <f>+D29/33.17</f>
        <v>#N/A</v>
      </c>
      <c r="M29" s="127"/>
      <c r="N29" s="121"/>
      <c r="O29" s="121"/>
      <c r="P29" s="122"/>
      <c r="Q29" s="122"/>
      <c r="R29" s="122"/>
      <c r="S29" s="122"/>
      <c r="T29" s="7">
        <v>18</v>
      </c>
      <c r="U29" s="12" t="e">
        <f t="shared" si="3"/>
        <v>#N/A</v>
      </c>
    </row>
    <row r="30" spans="2:21" s="3" customFormat="1" ht="18.75" customHeight="1">
      <c r="B30" s="123" t="e">
        <v>#N/A</v>
      </c>
      <c r="C30" s="124"/>
      <c r="D30" s="48" t="e">
        <v>#N/A</v>
      </c>
      <c r="E30" s="48"/>
      <c r="F30" s="125" t="e">
        <f t="shared" si="0"/>
        <v>#N/A</v>
      </c>
      <c r="G30" s="125"/>
      <c r="H30" s="126" t="e">
        <f t="shared" si="5"/>
        <v>#N/A</v>
      </c>
      <c r="I30" s="126"/>
      <c r="J30" s="125" t="e">
        <f t="shared" si="4"/>
        <v>#N/A</v>
      </c>
      <c r="K30" s="125"/>
      <c r="L30" s="127" t="e">
        <f t="shared" ref="L30:L35" si="6">+D30/33.17</f>
        <v>#N/A</v>
      </c>
      <c r="M30" s="127"/>
      <c r="N30" s="121"/>
      <c r="O30" s="121"/>
      <c r="P30" s="122"/>
      <c r="Q30" s="122"/>
      <c r="R30" s="122"/>
      <c r="S30" s="122"/>
      <c r="T30" s="7">
        <v>19</v>
      </c>
      <c r="U30" s="12" t="e">
        <f t="shared" si="3"/>
        <v>#N/A</v>
      </c>
    </row>
    <row r="31" spans="2:21" s="3" customFormat="1" ht="18.75" customHeight="1">
      <c r="B31" s="123" t="e">
        <v>#N/A</v>
      </c>
      <c r="C31" s="124"/>
      <c r="D31" s="48" t="e">
        <v>#N/A</v>
      </c>
      <c r="E31" s="48"/>
      <c r="F31" s="125" t="e">
        <f t="shared" si="0"/>
        <v>#N/A</v>
      </c>
      <c r="G31" s="125"/>
      <c r="H31" s="126" t="e">
        <f t="shared" si="5"/>
        <v>#N/A</v>
      </c>
      <c r="I31" s="126"/>
      <c r="J31" s="125" t="e">
        <f t="shared" si="4"/>
        <v>#N/A</v>
      </c>
      <c r="K31" s="125"/>
      <c r="L31" s="127" t="e">
        <f t="shared" si="6"/>
        <v>#N/A</v>
      </c>
      <c r="M31" s="127"/>
      <c r="N31" s="121"/>
      <c r="O31" s="121"/>
      <c r="P31" s="122"/>
      <c r="Q31" s="122"/>
      <c r="R31" s="122"/>
      <c r="S31" s="122"/>
      <c r="T31" s="7">
        <v>20</v>
      </c>
      <c r="U31" s="12" t="e">
        <f t="shared" si="3"/>
        <v>#N/A</v>
      </c>
    </row>
    <row r="32" spans="2:21" s="3" customFormat="1" ht="18.75" customHeight="1">
      <c r="B32" s="123" t="e">
        <v>#N/A</v>
      </c>
      <c r="C32" s="124"/>
      <c r="D32" s="48" t="e">
        <v>#N/A</v>
      </c>
      <c r="E32" s="48"/>
      <c r="F32" s="125" t="e">
        <f t="shared" si="0"/>
        <v>#N/A</v>
      </c>
      <c r="G32" s="125"/>
      <c r="H32" s="126" t="e">
        <f t="shared" si="5"/>
        <v>#N/A</v>
      </c>
      <c r="I32" s="126"/>
      <c r="J32" s="125" t="e">
        <f t="shared" si="4"/>
        <v>#N/A</v>
      </c>
      <c r="K32" s="125"/>
      <c r="L32" s="127" t="e">
        <f t="shared" si="6"/>
        <v>#N/A</v>
      </c>
      <c r="M32" s="127"/>
      <c r="N32" s="121"/>
      <c r="O32" s="121"/>
      <c r="P32" s="122"/>
      <c r="Q32" s="122"/>
      <c r="R32" s="122"/>
      <c r="S32" s="122"/>
      <c r="T32" s="7">
        <v>21</v>
      </c>
      <c r="U32" s="12" t="e">
        <f t="shared" si="3"/>
        <v>#N/A</v>
      </c>
    </row>
    <row r="33" spans="2:21" s="3" customFormat="1" ht="18.75" customHeight="1">
      <c r="B33" s="123" t="e">
        <v>#N/A</v>
      </c>
      <c r="C33" s="124"/>
      <c r="D33" s="48" t="e">
        <v>#N/A</v>
      </c>
      <c r="E33" s="48"/>
      <c r="F33" s="125" t="e">
        <f t="shared" si="0"/>
        <v>#N/A</v>
      </c>
      <c r="G33" s="125"/>
      <c r="H33" s="126" t="e">
        <f t="shared" si="5"/>
        <v>#N/A</v>
      </c>
      <c r="I33" s="126"/>
      <c r="J33" s="125" t="e">
        <f t="shared" si="4"/>
        <v>#N/A</v>
      </c>
      <c r="K33" s="125"/>
      <c r="L33" s="127" t="e">
        <f t="shared" si="6"/>
        <v>#N/A</v>
      </c>
      <c r="M33" s="127"/>
      <c r="N33" s="121"/>
      <c r="O33" s="121"/>
      <c r="P33" s="122"/>
      <c r="Q33" s="122"/>
      <c r="R33" s="122"/>
      <c r="S33" s="122"/>
      <c r="T33" s="7">
        <v>22</v>
      </c>
      <c r="U33" s="12" t="e">
        <f t="shared" si="3"/>
        <v>#N/A</v>
      </c>
    </row>
    <row r="34" spans="2:21" s="3" customFormat="1" ht="18.75" customHeight="1">
      <c r="B34" s="123" t="e">
        <v>#N/A</v>
      </c>
      <c r="C34" s="124"/>
      <c r="D34" s="48" t="e">
        <v>#N/A</v>
      </c>
      <c r="E34" s="48"/>
      <c r="F34" s="125" t="e">
        <f t="shared" si="0"/>
        <v>#N/A</v>
      </c>
      <c r="G34" s="125"/>
      <c r="H34" s="126" t="e">
        <f t="shared" si="5"/>
        <v>#N/A</v>
      </c>
      <c r="I34" s="126"/>
      <c r="J34" s="125" t="e">
        <f t="shared" si="4"/>
        <v>#N/A</v>
      </c>
      <c r="K34" s="125"/>
      <c r="L34" s="127" t="e">
        <f t="shared" si="6"/>
        <v>#N/A</v>
      </c>
      <c r="M34" s="127"/>
      <c r="N34" s="121"/>
      <c r="O34" s="121"/>
      <c r="P34" s="122"/>
      <c r="Q34" s="122"/>
      <c r="R34" s="122"/>
      <c r="S34" s="122"/>
      <c r="T34" s="7">
        <v>23</v>
      </c>
      <c r="U34" s="12" t="e">
        <f t="shared" si="3"/>
        <v>#N/A</v>
      </c>
    </row>
    <row r="35" spans="2:21" s="3" customFormat="1" ht="18.75" customHeight="1">
      <c r="B35" s="123" t="e">
        <v>#N/A</v>
      </c>
      <c r="C35" s="124"/>
      <c r="D35" s="48" t="e">
        <v>#N/A</v>
      </c>
      <c r="E35" s="48"/>
      <c r="F35" s="125" t="e">
        <f t="shared" si="0"/>
        <v>#N/A</v>
      </c>
      <c r="G35" s="125"/>
      <c r="H35" s="126" t="e">
        <f t="shared" si="5"/>
        <v>#N/A</v>
      </c>
      <c r="I35" s="126"/>
      <c r="J35" s="125" t="e">
        <f t="shared" si="4"/>
        <v>#N/A</v>
      </c>
      <c r="K35" s="125"/>
      <c r="L35" s="127" t="e">
        <f t="shared" si="6"/>
        <v>#N/A</v>
      </c>
      <c r="M35" s="127"/>
      <c r="N35" s="121"/>
      <c r="O35" s="121"/>
      <c r="P35" s="122"/>
      <c r="Q35" s="122"/>
      <c r="R35" s="122"/>
      <c r="S35" s="122"/>
      <c r="T35" s="7">
        <v>24</v>
      </c>
      <c r="U35" s="12" t="e">
        <f t="shared" si="3"/>
        <v>#N/A</v>
      </c>
    </row>
    <row r="36" spans="2:21" s="3" customFormat="1" ht="18.75" customHeight="1" thickBot="1">
      <c r="B36" s="129" t="e">
        <v>#N/A</v>
      </c>
      <c r="C36" s="130"/>
      <c r="D36" s="128" t="e">
        <v>#N/A</v>
      </c>
      <c r="E36" s="128"/>
      <c r="F36" s="134" t="e">
        <f>+D36/$F$9/1000</f>
        <v>#N/A</v>
      </c>
      <c r="G36" s="134"/>
      <c r="H36" s="133" t="e">
        <f t="shared" si="5"/>
        <v>#N/A</v>
      </c>
      <c r="I36" s="133"/>
      <c r="J36" s="134" t="e">
        <f t="shared" si="4"/>
        <v>#N/A</v>
      </c>
      <c r="K36" s="134"/>
      <c r="L36" s="135" t="e">
        <f t="shared" ref="L36" si="7">+D36/33.17</f>
        <v>#N/A</v>
      </c>
      <c r="M36" s="135"/>
      <c r="N36" s="136"/>
      <c r="O36" s="136"/>
      <c r="P36" s="137"/>
      <c r="Q36" s="137"/>
      <c r="R36" s="137"/>
      <c r="S36" s="137"/>
      <c r="T36" s="9">
        <v>25</v>
      </c>
      <c r="U36" s="12" t="e">
        <f t="shared" si="3"/>
        <v>#N/A</v>
      </c>
    </row>
    <row r="37" spans="2:21" s="3" customFormat="1" ht="18.75" customHeight="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1"/>
    </row>
    <row r="38" spans="2:21" s="3" customFormat="1" ht="18.75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1"/>
    </row>
    <row r="39" spans="2:21" s="3" customFormat="1" ht="18.75" customHeight="1">
      <c r="U39" s="11"/>
    </row>
    <row r="40" spans="2:21" s="3" customFormat="1" ht="18.75" customHeight="1">
      <c r="U40" s="11"/>
    </row>
    <row r="41" spans="2:21" s="3" customFormat="1" ht="18.75" customHeight="1">
      <c r="U41" s="11"/>
    </row>
    <row r="42" spans="2:21" s="3" customFormat="1" ht="18.75" customHeight="1">
      <c r="U42" s="11"/>
    </row>
    <row r="43" spans="2:21" s="3" customFormat="1" ht="11.25">
      <c r="U43" s="11"/>
    </row>
    <row r="44" spans="2:21" s="3" customFormat="1" ht="11.25">
      <c r="U44" s="11"/>
    </row>
    <row r="45" spans="2:21" s="3" customFormat="1" ht="11.25">
      <c r="U45" s="11"/>
    </row>
    <row r="46" spans="2:21" s="3" customFormat="1" ht="11.25">
      <c r="U46" s="11"/>
    </row>
    <row r="47" spans="2:21" s="3" customFormat="1" ht="11.25">
      <c r="U47" s="11"/>
    </row>
    <row r="48" spans="2:21" s="3" customFormat="1" ht="11.25">
      <c r="U48" s="11"/>
    </row>
    <row r="49" spans="21:21" s="3" customFormat="1" ht="11.25">
      <c r="U49" s="11"/>
    </row>
    <row r="50" spans="21:21" s="3" customFormat="1" ht="11.25">
      <c r="U50" s="11"/>
    </row>
    <row r="51" spans="21:21" s="3" customFormat="1" ht="11.25">
      <c r="U51" s="11"/>
    </row>
    <row r="52" spans="21:21" s="3" customFormat="1" ht="11.25">
      <c r="U52" s="11"/>
    </row>
    <row r="53" spans="21:21" s="3" customFormat="1" ht="11.25">
      <c r="U53" s="11"/>
    </row>
    <row r="54" spans="21:21" s="3" customFormat="1" ht="11.25">
      <c r="U54" s="11"/>
    </row>
    <row r="55" spans="21:21" s="3" customFormat="1" ht="11.25">
      <c r="U55" s="11"/>
    </row>
    <row r="56" spans="21:21" s="3" customFormat="1" ht="11.25">
      <c r="U56" s="11"/>
    </row>
    <row r="57" spans="21:21" s="3" customFormat="1" ht="11.25">
      <c r="U57" s="11"/>
    </row>
    <row r="58" spans="21:21" s="3" customFormat="1" ht="11.25">
      <c r="U58" s="11"/>
    </row>
    <row r="59" spans="21:21" s="3" customFormat="1" ht="11.25">
      <c r="U59" s="11"/>
    </row>
    <row r="60" spans="21:21" s="3" customFormat="1" ht="11.25">
      <c r="U60" s="11"/>
    </row>
    <row r="61" spans="21:21" s="3" customFormat="1" ht="11.25">
      <c r="U61" s="11"/>
    </row>
    <row r="62" spans="21:21" s="3" customFormat="1" ht="11.25">
      <c r="U62" s="11"/>
    </row>
    <row r="63" spans="21:21" s="3" customFormat="1" ht="11.25">
      <c r="U63" s="11"/>
    </row>
    <row r="64" spans="21:21" s="3" customFormat="1" ht="11.25">
      <c r="U64" s="11"/>
    </row>
    <row r="65" spans="21:21" s="3" customFormat="1" ht="11.25">
      <c r="U65" s="11"/>
    </row>
    <row r="66" spans="21:21" s="3" customFormat="1" ht="11.25">
      <c r="U66" s="11"/>
    </row>
    <row r="67" spans="21:21" s="3" customFormat="1" ht="11.25">
      <c r="U67" s="11"/>
    </row>
    <row r="68" spans="21:21" s="3" customFormat="1" ht="11.25">
      <c r="U68" s="11"/>
    </row>
    <row r="69" spans="21:21" s="3" customFormat="1" ht="11.25">
      <c r="U69" s="11"/>
    </row>
  </sheetData>
  <mergeCells count="271">
    <mergeCell ref="S3:T3"/>
    <mergeCell ref="B4:D4"/>
    <mergeCell ref="E4:J4"/>
    <mergeCell ref="K4:M4"/>
    <mergeCell ref="N4:T4"/>
    <mergeCell ref="B1:T1"/>
    <mergeCell ref="B2:T2"/>
    <mergeCell ref="B3:C3"/>
    <mergeCell ref="D3:J3"/>
    <mergeCell ref="K3:M3"/>
    <mergeCell ref="N3:Q3"/>
    <mergeCell ref="L9:N9"/>
    <mergeCell ref="O9:Q9"/>
    <mergeCell ref="R9:T9"/>
    <mergeCell ref="B6:T7"/>
    <mergeCell ref="B8:H8"/>
    <mergeCell ref="I8:J8"/>
    <mergeCell ref="K8:L8"/>
    <mergeCell ref="M8:P8"/>
    <mergeCell ref="Q8:R8"/>
    <mergeCell ref="S8:T8"/>
    <mergeCell ref="B10:C10"/>
    <mergeCell ref="D10:E10"/>
    <mergeCell ref="F10:G10"/>
    <mergeCell ref="H10:I10"/>
    <mergeCell ref="J10:K10"/>
    <mergeCell ref="B9:E9"/>
    <mergeCell ref="F9:H9"/>
    <mergeCell ref="I9:K9"/>
    <mergeCell ref="B11:C11"/>
    <mergeCell ref="D11:E11"/>
    <mergeCell ref="F11:G11"/>
    <mergeCell ref="H11:I11"/>
    <mergeCell ref="J11:K11"/>
    <mergeCell ref="N11:O11"/>
    <mergeCell ref="P11:Q11"/>
    <mergeCell ref="R11:S11"/>
    <mergeCell ref="H12:I12"/>
    <mergeCell ref="J12:K12"/>
    <mergeCell ref="L12:M12"/>
    <mergeCell ref="N12:O12"/>
    <mergeCell ref="P12:Q12"/>
    <mergeCell ref="R12:S12"/>
    <mergeCell ref="H13:I13"/>
    <mergeCell ref="J13:K13"/>
    <mergeCell ref="L13:M13"/>
    <mergeCell ref="N13:O13"/>
    <mergeCell ref="P13:Q13"/>
    <mergeCell ref="R13:S13"/>
    <mergeCell ref="H14:I14"/>
    <mergeCell ref="J14:K14"/>
    <mergeCell ref="L14:M14"/>
    <mergeCell ref="N14:O14"/>
    <mergeCell ref="P14:Q14"/>
    <mergeCell ref="R14:S14"/>
    <mergeCell ref="H15:I15"/>
    <mergeCell ref="J15:K15"/>
    <mergeCell ref="L15:M15"/>
    <mergeCell ref="N15:O15"/>
    <mergeCell ref="P15:Q15"/>
    <mergeCell ref="R15:S15"/>
    <mergeCell ref="H16:I16"/>
    <mergeCell ref="J16:K16"/>
    <mergeCell ref="L16:M16"/>
    <mergeCell ref="N16:O16"/>
    <mergeCell ref="P16:Q16"/>
    <mergeCell ref="R16:S16"/>
    <mergeCell ref="H17:I17"/>
    <mergeCell ref="J17:K17"/>
    <mergeCell ref="L17:M17"/>
    <mergeCell ref="N17:O17"/>
    <mergeCell ref="P17:Q17"/>
    <mergeCell ref="R17:S17"/>
    <mergeCell ref="H18:I18"/>
    <mergeCell ref="J18:K18"/>
    <mergeCell ref="L18:M18"/>
    <mergeCell ref="N18:O18"/>
    <mergeCell ref="P18:Q18"/>
    <mergeCell ref="R18:S18"/>
    <mergeCell ref="H19:I19"/>
    <mergeCell ref="J19:K19"/>
    <mergeCell ref="L19:M19"/>
    <mergeCell ref="N19:O19"/>
    <mergeCell ref="P19:Q19"/>
    <mergeCell ref="R19:S19"/>
    <mergeCell ref="H20:I20"/>
    <mergeCell ref="J20:K20"/>
    <mergeCell ref="L20:M20"/>
    <mergeCell ref="N20:O20"/>
    <mergeCell ref="P20:Q20"/>
    <mergeCell ref="R20:S20"/>
    <mergeCell ref="P36:Q36"/>
    <mergeCell ref="R36:S36"/>
    <mergeCell ref="H21:I21"/>
    <mergeCell ref="J21:K21"/>
    <mergeCell ref="L21:M21"/>
    <mergeCell ref="N21:O21"/>
    <mergeCell ref="P21:Q21"/>
    <mergeCell ref="R21:S21"/>
    <mergeCell ref="J22:K22"/>
    <mergeCell ref="L22:M22"/>
    <mergeCell ref="N24:O24"/>
    <mergeCell ref="P24:Q24"/>
    <mergeCell ref="R24:S24"/>
    <mergeCell ref="L33:M33"/>
    <mergeCell ref="N33:O33"/>
    <mergeCell ref="P33:Q33"/>
    <mergeCell ref="R33:S33"/>
    <mergeCell ref="P31:Q31"/>
    <mergeCell ref="R31:S31"/>
    <mergeCell ref="P32:Q32"/>
    <mergeCell ref="P35:Q35"/>
    <mergeCell ref="R35:S35"/>
    <mergeCell ref="S5:T5"/>
    <mergeCell ref="P5:R5"/>
    <mergeCell ref="F15:G15"/>
    <mergeCell ref="F16:G16"/>
    <mergeCell ref="F17:G17"/>
    <mergeCell ref="B37:T37"/>
    <mergeCell ref="H36:I36"/>
    <mergeCell ref="J36:K36"/>
    <mergeCell ref="L36:M36"/>
    <mergeCell ref="N36:O36"/>
    <mergeCell ref="F12:G12"/>
    <mergeCell ref="F13:G13"/>
    <mergeCell ref="F14:G14"/>
    <mergeCell ref="B12:C12"/>
    <mergeCell ref="B13:C13"/>
    <mergeCell ref="B14:C14"/>
    <mergeCell ref="F18:G18"/>
    <mergeCell ref="F19:G19"/>
    <mergeCell ref="F20:G20"/>
    <mergeCell ref="F21:G21"/>
    <mergeCell ref="F36:G36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36:E36"/>
    <mergeCell ref="B15:C15"/>
    <mergeCell ref="B16:C16"/>
    <mergeCell ref="B17:C17"/>
    <mergeCell ref="B18:C18"/>
    <mergeCell ref="B19:C19"/>
    <mergeCell ref="B20:C20"/>
    <mergeCell ref="B21:C21"/>
    <mergeCell ref="B36:C36"/>
    <mergeCell ref="B22:C22"/>
    <mergeCell ref="D22:E22"/>
    <mergeCell ref="B25:C25"/>
    <mergeCell ref="D25:E25"/>
    <mergeCell ref="B27:C27"/>
    <mergeCell ref="D27:E27"/>
    <mergeCell ref="B29:C29"/>
    <mergeCell ref="D29:E29"/>
    <mergeCell ref="F22:G22"/>
    <mergeCell ref="H22:I22"/>
    <mergeCell ref="B28:C28"/>
    <mergeCell ref="D28:E28"/>
    <mergeCell ref="F28:G28"/>
    <mergeCell ref="H28:I28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F27:G27"/>
    <mergeCell ref="H27:I27"/>
    <mergeCell ref="J27:K27"/>
    <mergeCell ref="L27:M27"/>
    <mergeCell ref="N27:O27"/>
    <mergeCell ref="P27:Q27"/>
    <mergeCell ref="R27:S27"/>
    <mergeCell ref="J28:K28"/>
    <mergeCell ref="L28:M28"/>
    <mergeCell ref="N28:O28"/>
    <mergeCell ref="P28:Q28"/>
    <mergeCell ref="R28:S28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F33:G33"/>
    <mergeCell ref="H33:I33"/>
    <mergeCell ref="J33:K33"/>
    <mergeCell ref="R34:S34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8:T38"/>
    <mergeCell ref="E5:F5"/>
    <mergeCell ref="B5:D5"/>
    <mergeCell ref="L10:M11"/>
    <mergeCell ref="N10:S10"/>
    <mergeCell ref="G5:O5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B34:C34"/>
    <mergeCell ref="D34:E34"/>
    <mergeCell ref="F34:G34"/>
    <mergeCell ref="H34:I34"/>
    <mergeCell ref="J34:K34"/>
    <mergeCell ref="L34:M34"/>
    <mergeCell ref="R32:S32"/>
    <mergeCell ref="B33:C33"/>
    <mergeCell ref="D33:E33"/>
  </mergeCells>
  <phoneticPr fontId="2"/>
  <conditionalFormatting sqref="J13:K36">
    <cfRule type="expression" dxfId="5" priority="8" stopIfTrue="1">
      <formula>"&gt;=$E$5"</formula>
    </cfRule>
  </conditionalFormatting>
  <conditionalFormatting sqref="J12:K36">
    <cfRule type="cellIs" dxfId="4" priority="7" stopIfTrue="1" operator="greaterThanOrEqual">
      <formula>$E$5</formula>
    </cfRule>
  </conditionalFormatting>
  <conditionalFormatting sqref="J24:K24">
    <cfRule type="cellIs" dxfId="3" priority="6" stopIfTrue="1" operator="greaterThanOrEqual">
      <formula>$E$5</formula>
    </cfRule>
  </conditionalFormatting>
  <conditionalFormatting sqref="J13:K36">
    <cfRule type="cellIs" dxfId="2" priority="5" stopIfTrue="1" operator="greaterThanOrEqual">
      <formula>$E$5</formula>
    </cfRule>
  </conditionalFormatting>
  <conditionalFormatting sqref="E5:F5">
    <cfRule type="expression" dxfId="1" priority="4" stopIfTrue="1">
      <formula>"&gt;=$E$5"</formula>
    </cfRule>
  </conditionalFormatting>
  <conditionalFormatting sqref="E5:F5">
    <cfRule type="cellIs" dxfId="0" priority="3" stopIfTrue="1" operator="greaterThanOrEqual">
      <formula>$E$5</formula>
    </cfRule>
  </conditionalFormatting>
  <pageMargins left="0.78700000000000003" right="0.66" top="0.98399999999999999" bottom="0.98399999999999999" header="0.51200000000000001" footer="0.51200000000000001"/>
  <pageSetup paperSize="9" orientation="portrait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経験式法 (2)</vt:lpstr>
      <vt:lpstr>経験式法</vt:lpstr>
      <vt:lpstr>貫入抵抗</vt:lpstr>
      <vt:lpstr>貫入抵抗!Print_Area</vt:lpstr>
      <vt:lpstr>経験式法!Print_Area</vt:lpstr>
      <vt:lpstr>'経験式法 (2)'!Print_Area</vt:lpstr>
    </vt:vector>
  </TitlesOfParts>
  <Company>(有)太田ジオリサーチ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国眼　定</dc:creator>
  <cp:lastModifiedBy>HIDEMASA OHTA</cp:lastModifiedBy>
  <cp:lastPrinted>2013-05-24T03:54:20Z</cp:lastPrinted>
  <dcterms:created xsi:type="dcterms:W3CDTF">2003-10-20T10:51:14Z</dcterms:created>
  <dcterms:modified xsi:type="dcterms:W3CDTF">2015-12-02T02:11:14Z</dcterms:modified>
</cp:coreProperties>
</file>